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<sst xmlns="http://schemas.openxmlformats.org/spreadsheetml/2006/main" count="859" uniqueCount="337">
  <si>
    <t>Расходы</t>
  </si>
  <si>
    <t/>
  </si>
  <si>
    <t>на 2018 год</t>
  </si>
  <si>
    <t>Уточнение на 17.10.2018</t>
  </si>
  <si>
    <t>Наименование органа, организующего исполнение бюджета</t>
  </si>
  <si>
    <t>администрация сельского поселения Горноправдинск</t>
  </si>
  <si>
    <t>Главный распорядитель(распорядитель, получатель)</t>
  </si>
  <si>
    <t>Наименование бюджета</t>
  </si>
  <si>
    <t>Бюджет сельского поселения Горноправдинск</t>
  </si>
  <si>
    <t>Единица измерения: руб.</t>
  </si>
  <si>
    <t>Этап санкционирования: Сводная роспись</t>
  </si>
  <si>
    <t>Сформировать по: главным распорядителям (администраторам)</t>
  </si>
  <si>
    <t>Код по бюджетной классификации</t>
  </si>
  <si>
    <t>Администратор</t>
  </si>
  <si>
    <t>ФКР</t>
  </si>
  <si>
    <t>КЦСР</t>
  </si>
  <si>
    <t>КВР</t>
  </si>
  <si>
    <t>КРКС</t>
  </si>
  <si>
    <t>Наименование</t>
  </si>
  <si>
    <t>Текущий финансовый год</t>
  </si>
  <si>
    <t>Плановый период</t>
  </si>
  <si>
    <t>1-й год</t>
  </si>
  <si>
    <t>2-й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</si>
  <si>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</si>
  <si>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</si>
  <si>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</si>
  <si>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</si>
  <si>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</si>
  <si>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</si>
  <si>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</si>
  <si>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</si>
  <si>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</si>
  <si>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</t>
  </si>
  <si>
    <t>650 0100</t>
  </si>
  <si>
    <t>ОБЩЕГОСУДАРСТВЕННЫЕ ВОПРОСЫ</t>
  </si>
  <si>
    <t>650 0100 0102</t>
  </si>
  <si>
    <t>Функционирование высшего должностного лица субъекта Российской Федерации и муниципального образования</t>
  </si>
  <si>
    <t>650 0100 0102 7000000000</t>
  </si>
  <si>
    <t xml:space="preserve">Непрограммные расходы </t>
  </si>
  <si>
    <t>650 0100 0102 7000000000 7000002030</t>
  </si>
  <si>
    <t>Глава муниципального образования</t>
  </si>
  <si>
    <t>650 0100 0102 7000000000 7000002030 121</t>
  </si>
  <si>
    <t>Фонд оплаты труда и страховые взносы</t>
  </si>
  <si>
    <t>0102</t>
  </si>
  <si>
    <t>7000002030</t>
  </si>
  <si>
    <t>121</t>
  </si>
  <si>
    <t>650 0100 0102 7000000000 7000002030 129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</si>
  <si>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</si>
  <si>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</si>
  <si>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650 0100 0103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</si>
  <si>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</si>
  <si>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650 0100 0103 7000000000</t>
  </si>
  <si>
    <t>650 0100 0103 7000000000 7000002110</t>
  </si>
  <si>
    <t>Председатель представительного органа</t>
  </si>
  <si>
    <t>650 0100 0103 7000000000 7000002110 121</t>
  </si>
  <si>
    <t>0103</t>
  </si>
  <si>
    <t>7000002110</t>
  </si>
  <si>
    <t>650 0100 0103 7000000000 7000002110 129</t>
  </si>
  <si>
    <t>650 0100 0104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</si>
  <si>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</si>
  <si>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650 0100 0104 1900000000</t>
  </si>
  <si>
    <t>Муниципальная программа «Управление муниципальными финансами в сельском поселении Горноправдинск на 2014-2020 годы»</t>
  </si>
  <si>
    <t>650 0100 0104 1900000000 1900002040</t>
  </si>
  <si>
    <t>Обеспечение функций органов местного самоуправления (денежное содержание ДМС)</t>
  </si>
  <si>
    <t>650 0100 0104 1900000000 1900002040 121</t>
  </si>
  <si>
    <t>0104</t>
  </si>
  <si>
    <t>1900002040</t>
  </si>
  <si>
    <t>650 0100 0104 1900000000 1900002040 122</t>
  </si>
  <si>
    <t>Иные выплаты персоналу, за исключением фонда оплаты труда</t>
  </si>
  <si>
    <t>122</t>
  </si>
  <si>
    <t>650 0100 0104 1900000000 1900002040 129</t>
  </si>
  <si>
    <t>650 0100 0104 1900000000 1900002050</t>
  </si>
  <si>
    <t>Обеспечение функций органов местного самоуправления (должности не отнесенные к ДМС)</t>
  </si>
  <si>
    <t>650 0100 0104 1900000000 1900002050 121</t>
  </si>
  <si>
    <t>1900002050</t>
  </si>
  <si>
    <t>650 0100 0104 1900000000 1900002050 122</t>
  </si>
  <si>
    <t>650 0100 0104 1900000000 1900002050 129</t>
  </si>
  <si>
    <t>650 0100 0104 1900000000 1900002400</t>
  </si>
  <si>
    <t>Прочие мероприятия органов местного самоуправления</t>
  </si>
  <si>
    <t>650 0100 0104 1900000000 1900002400 122</t>
  </si>
  <si>
    <t>1900002400</t>
  </si>
  <si>
    <t>650 0100 0106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</si>
  <si>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</si>
  <si>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650 0100 0106 7000000000</t>
  </si>
  <si>
    <t>650 0100 0106 7000000000 7000089020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</si>
  <si>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</si>
  <si>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650 0100 0106 7000000000 7000089020 540</t>
  </si>
  <si>
    <t>Иные межбюджетные трансферты</t>
  </si>
  <si>
    <t>0106</t>
  </si>
  <si>
    <t>7000089020</t>
  </si>
  <si>
    <t>540</t>
  </si>
  <si>
    <t>650 0100 0107</t>
  </si>
  <si>
    <t>Обеспечение проведения выборов и референдумов</t>
  </si>
  <si>
    <t>650 0100 0107 7000000000</t>
  </si>
  <si>
    <t>650 0100 0107 7000000000 7000002090</t>
  </si>
  <si>
    <t>650 0100 0107 7000000000 7000002090 880</t>
  </si>
  <si>
    <t>Специальные расходы</t>
  </si>
  <si>
    <t>0107</t>
  </si>
  <si>
    <t>7000002090</t>
  </si>
  <si>
    <t>880</t>
  </si>
  <si>
    <t>650 0100 0113</t>
  </si>
  <si>
    <t>Другие общегосударственные вопросы</t>
  </si>
  <si>
    <t>650 0100 0113 1900000000</t>
  </si>
  <si>
    <t>650 0100 0113 1900000000 1900099990</t>
  </si>
  <si>
    <t>Реализация мероприятий</t>
  </si>
  <si>
    <t>650 0100 0113 1900000000 1900099990 122</t>
  </si>
  <si>
    <t>0113</t>
  </si>
  <si>
    <t>1900099990</t>
  </si>
  <si>
    <t>650 0100 0113 1900000000 1900099990 244</t>
  </si>
  <si>
    <t>Прочая закупка товаров, работ и услуг для государственных (муниципальных) нужд</t>
  </si>
  <si>
    <t>244</t>
  </si>
  <si>
    <t>650 0100 0113 1900000000 1900099990 851</t>
  </si>
  <si>
    <t>Уплата налога на имущество организаций и земельного налога</t>
  </si>
  <si>
    <t>851</t>
  </si>
  <si>
    <t>650 0100 0113 1900000000 1900099990 852</t>
  </si>
  <si>
    <t>Уплата прочих налогов, сборов и иных платежей</t>
  </si>
  <si>
    <t>852</t>
  </si>
  <si>
    <t>650 0100 0113 1900000000 1900099990 853</t>
  </si>
  <si>
    <t>Уплата иных платежей</t>
  </si>
  <si>
    <t>853</t>
  </si>
  <si>
    <t>650 0100 0113 2200000000</t>
  </si>
  <si>
    <t>Муниципальная программа "Формирование и развитие муниципального имущества сельского поселения Горноправдинск 2014-2020 годы"</t>
  </si>
  <si>
    <t>650 0100 0113 2200000000 2200099990</t>
  </si>
  <si>
    <t>650 0100 0113 2200000000 2200099990 244</t>
  </si>
  <si>
    <t>2200099990</t>
  </si>
  <si>
    <t>650 0200</t>
  </si>
  <si>
    <t>НАЦИОНАЛЬНАЯ ОБОРОНА</t>
  </si>
  <si>
    <t>650 0200 0203</t>
  </si>
  <si>
    <t>Мобилизационная и вневойсковая подготовка</t>
  </si>
  <si>
    <t>650 0200 0203 7000000000</t>
  </si>
  <si>
    <t>650 0200 0203 7000000000 7000051180</t>
  </si>
  <si>
    <t>Субвенции на осуществление первичного воинского учета на территориях, где отсутствуют военные комиссариаты</t>
  </si>
  <si>
    <t>650 0200 0203 7000000000 7000051180 121</t>
  </si>
  <si>
    <t>0203</t>
  </si>
  <si>
    <t>7000051180</t>
  </si>
  <si>
    <t>650 0200 0203 7000000000 7000051180 129</t>
  </si>
  <si>
    <t>650 0200 0203 7000000000 7000051180 321</t>
  </si>
  <si>
    <t>Пособия и компенсации гражданам и иные социальные выплаты, кроме публичных нормативных обязательств</t>
  </si>
  <si>
    <t>321</t>
  </si>
  <si>
    <t>650 0300</t>
  </si>
  <si>
    <t>НАЦИОНАЛЬНАЯ БЕЗОПАСНОСТЬ И ПРАВООХРАНИТЕЛЬНАЯ ДЕЯТЕЛЬНОСТЬ</t>
  </si>
  <si>
    <t>650 0300 0304</t>
  </si>
  <si>
    <t>Органы юстиции</t>
  </si>
  <si>
    <t>650 0300 0304 3300000000</t>
  </si>
  <si>
    <t>Муниципальная программа  «Повышение эффективности муниципального управления Ханты-Мансийского района на 2016-2019 годы</t>
  </si>
  <si>
    <t>650 0300 0304 3300000000 3300459300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</si>
  <si>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</si>
  <si>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650 0300 0304 3300000000 3300459300 121</t>
  </si>
  <si>
    <t>0304</t>
  </si>
  <si>
    <t>3300459300</t>
  </si>
  <si>
    <t>650 0300 0304 3300000000 3300459300 129</t>
  </si>
  <si>
    <t>650 0300 0304 3300000000 3300459300 244</t>
  </si>
  <si>
    <t>650 0300 0309</t>
  </si>
  <si>
    <t>Защита населения и территории от чрезвычайных ситуаций природного и техногенного характера, гражданская оборона</t>
  </si>
  <si>
    <t>650 0300 0309 1400000000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</si>
  <si>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Горноправдинск на 2014-2020 годы"</t>
  </si>
  <si>
    <t>650 0300 0309 1400000000 1400099990</t>
  </si>
  <si>
    <t>650 0300 0309 1400000000 1400099990 244</t>
  </si>
  <si>
    <t>0309</t>
  </si>
  <si>
    <t>1400099990</t>
  </si>
  <si>
    <t>650 0300 0309 1400000000 1420120803</t>
  </si>
  <si>
    <t>Устройство защитных противопожарных полос в населенных пунктах района</t>
  </si>
  <si>
    <t>650 0300 0309 1400000000 1420120803 244</t>
  </si>
  <si>
    <t>1420120803</t>
  </si>
  <si>
    <t>650 0300 0314</t>
  </si>
  <si>
    <t>Другие вопросы в области национальной безопасности и правоохранительной деятельности</t>
  </si>
  <si>
    <t>650 0300 0314 1300000000</t>
  </si>
  <si>
    <t>Муниципальная программа «Комплексные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сельском поселении Горноправдинск на 2014-2020 годы»</t>
  </si>
  <si>
    <t>650 0300 0314 1300000000 1300082300</t>
  </si>
  <si>
    <t>Субсидии для создания условий для деятельности народных дружин</t>
  </si>
  <si>
    <t>650 0300 0314 1300000000 1300082300 244</t>
  </si>
  <si>
    <t>0314</t>
  </si>
  <si>
    <t>1300082300</t>
  </si>
  <si>
    <t>650 0300 0314 1300000000 13000S2300</t>
  </si>
  <si>
    <t>Субсидии для создания условий деятельности народных дружин (софинансирование сельских поселений)</t>
  </si>
  <si>
    <t>650 0300 0314 1300000000 13000S2300 244</t>
  </si>
  <si>
    <t>13000S2300</t>
  </si>
  <si>
    <t>650 0400</t>
  </si>
  <si>
    <t>НАЦИОНАЛЬНАЯ ЭКОНОМИКА</t>
  </si>
  <si>
    <t>650 0400 0409</t>
  </si>
  <si>
    <t>Дорожное хозяйство (дорожные фонды)</t>
  </si>
  <si>
    <t>650 0400 0409 2200000000</t>
  </si>
  <si>
    <t>650 0400 0409 2200000000 2200099990</t>
  </si>
  <si>
    <t>650 0400 0409 2200000000 2200099990 244</t>
  </si>
  <si>
    <t>0409</t>
  </si>
  <si>
    <t>650 0400 0409 7000000000</t>
  </si>
  <si>
    <t>650 0400 0409 7000000000 7000099990</t>
  </si>
  <si>
    <t>650 0400 0409 7000000000 7000099990 244</t>
  </si>
  <si>
    <t>7000099990</t>
  </si>
  <si>
    <t>650 0400 0410</t>
  </si>
  <si>
    <t>Связь и информатика</t>
  </si>
  <si>
    <t>650 0400 0410 1900000000</t>
  </si>
  <si>
    <t>650 0400 0410 1900000000 1900020070</t>
  </si>
  <si>
    <t>Услуги в области информационных технологий</t>
  </si>
  <si>
    <t>650 0400 0410 1900000000 1900020070 244</t>
  </si>
  <si>
    <t>0410</t>
  </si>
  <si>
    <t>1900020070</t>
  </si>
  <si>
    <t>650 0400 0412</t>
  </si>
  <si>
    <t>Другие вопросы в области национальной экономики</t>
  </si>
  <si>
    <t>650 0400 0412 1600000000</t>
  </si>
  <si>
    <t>Муниципальная программа "Создание условий для развития малого и среднего предпринимательства на территории сельского поселения Горноправдинск на 2018 – 2020 годы"</t>
  </si>
  <si>
    <t>650 0400 0412 1600000000 1600099990</t>
  </si>
  <si>
    <t>650 0400 0412 1600000000 1600099990 244</t>
  </si>
  <si>
    <t>0412</t>
  </si>
  <si>
    <t>1600099990</t>
  </si>
  <si>
    <t>650 0400 0412 2200000000</t>
  </si>
  <si>
    <t>650 0400 0412 2200000000 2200099990</t>
  </si>
  <si>
    <t>650 0400 0412 2200000000 2200099990 245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</si>
  <si>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</si>
  <si>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</si>
  <si>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650 0400 0412 7000000000</t>
  </si>
  <si>
    <t>650 0400 0412 7000000000 7000089020</t>
  </si>
  <si>
    <t>650 0400 0412 7000000000 7000089020 540</t>
  </si>
  <si>
    <t>650 0500</t>
  </si>
  <si>
    <t>ЖИЛИЩНО-КОММУНАЛЬНОЕ ХОЗЯЙСТВО</t>
  </si>
  <si>
    <t>650 0500 0501</t>
  </si>
  <si>
    <t>Жилищное хозяйство</t>
  </si>
  <si>
    <t>650 0500 0501 2200000000</t>
  </si>
  <si>
    <t>650 0500 0501 2200000000 2200099990</t>
  </si>
  <si>
    <t>650 0500 0501 2200000000 2200099990 244</t>
  </si>
  <si>
    <t>0501</t>
  </si>
  <si>
    <t>650 0500 0501 2200000000 2200099990 633</t>
  </si>
  <si>
    <t>Субсидии (гранты в форме субсидий) на финансовое обеспечение затрат,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</si>
  <si>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633</t>
  </si>
  <si>
    <t>650 0500 0502</t>
  </si>
  <si>
    <t>Коммунальное хозяйство</t>
  </si>
  <si>
    <t>650 0500 0502 7000000000</t>
  </si>
  <si>
    <t>650 0500 0502 7000000000 7000099990</t>
  </si>
  <si>
    <t>650 0500 0502 7000000000 7000099990 811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</si>
  <si>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</si>
  <si>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0502</t>
  </si>
  <si>
    <t>811</t>
  </si>
  <si>
    <t>650 0500 0502 7000000000 7000099990 812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</si>
  <si>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услуг‚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</si>
  <si>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</si>
  <si>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650 0500 0503</t>
  </si>
  <si>
    <t>Благоустройство</t>
  </si>
  <si>
    <t>650 0500 0503 1200000000</t>
  </si>
  <si>
    <t>Муниципальная программа «Развитие и модернизация жилищно-коммунального комплекса и повышение энергетической эффективности Ханты-Мансийского района  на 2018 – 2020 годы»</t>
  </si>
  <si>
    <t>650 0500 0503 1200000000 12501L5550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</si>
  <si>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среды, софинансирование из бюджета сельского поселения</t>
  </si>
  <si>
    <t>650 0500 0503 1200000000 12501L5550 244</t>
  </si>
  <si>
    <t>0503</t>
  </si>
  <si>
    <t>12501L5550</t>
  </si>
  <si>
    <t>650 0500 0503 7000000000</t>
  </si>
  <si>
    <t>650 0500 0503 7000000000 7000099990</t>
  </si>
  <si>
    <t>650 0500 0503 7000000000 7000099990 244</t>
  </si>
  <si>
    <t>650 0500 0503 7000000000 7000099990 414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</si>
  <si>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</si>
  <si>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</si>
  <si>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650 0600</t>
  </si>
  <si>
    <t>ОХРАНА ОКРУЖАЮЩЕЙ СРЕДЫ</t>
  </si>
  <si>
    <t>650 0600 0605</t>
  </si>
  <si>
    <t>Другие вопросы в области охраны окружающей среды</t>
  </si>
  <si>
    <t>650 0600 0605 1500000000</t>
  </si>
  <si>
    <t>Муниципальная программа «Обеспечение экологической безопасности Ханты-Мансийского района  на 2018 – 2020 годы»</t>
  </si>
  <si>
    <t>650 0600 0605 1500000000 1500184290</t>
  </si>
  <si>
    <t>Субвенции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(за счет средств бюджета автономного округа)</t>
  </si>
  <si>
    <t>650 0600 0605 1500000000 1500184290 121</t>
  </si>
  <si>
    <t>0605</t>
  </si>
  <si>
    <t>1500184290</t>
  </si>
  <si>
    <t>650 0600 0605 1500000000 1500184290 129</t>
  </si>
  <si>
    <t>650 0700</t>
  </si>
  <si>
    <t>ОБРАЗОВАНИЕ</t>
  </si>
  <si>
    <t>650 0700 0707</t>
  </si>
  <si>
    <t>Молодежная политика</t>
  </si>
  <si>
    <t>650 0700 0707 0500000000</t>
  </si>
  <si>
    <t>Муниципальная программа "Развитие культуры в сельском поселении Горноправдинск на 2014-2020 годы"</t>
  </si>
  <si>
    <t>650 0700 0707 0500000000 0500061990</t>
  </si>
  <si>
    <t>Субсидии бюджетным и автономным учреждениям, некоммерческим организациям</t>
  </si>
  <si>
    <t>650 0700 0707 0500000000 0500061990 611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</si>
  <si>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</si>
  <si>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0707</t>
  </si>
  <si>
    <t>0500061990</t>
  </si>
  <si>
    <t>611</t>
  </si>
  <si>
    <t>650 0700 0707 3200000000</t>
  </si>
  <si>
    <t>Муниципальная программа "Молодое поколение Ханты-Мансийского района на 2014-2018 годы"</t>
  </si>
  <si>
    <t>650 0700 0707 3200000000 3210320826</t>
  </si>
  <si>
    <t>Реализация мероприятий "Организация отдыха и оздоровления детей" (Организация работы дворовых площадок в сельских поселениях)</t>
  </si>
  <si>
    <t>650 0700 0707 3200000000 3210320826 612</t>
  </si>
  <si>
    <t>Субсидии бюджетным учреждениям на иные цели</t>
  </si>
  <si>
    <t>3210320826</t>
  </si>
  <si>
    <t>612</t>
  </si>
  <si>
    <t>650 0800</t>
  </si>
  <si>
    <t>КУЛЬТУРА, КИНЕМАТОГРАФИЯ</t>
  </si>
  <si>
    <t>650 0800 0801</t>
  </si>
  <si>
    <t>Культура</t>
  </si>
  <si>
    <t>650 0800 0801 0500000000</t>
  </si>
  <si>
    <t>650 0800 0801 0500000000 0500061990</t>
  </si>
  <si>
    <t>650 0800 0801 0500000000 0500061990 611</t>
  </si>
  <si>
    <t>0801</t>
  </si>
  <si>
    <t>650 0800 0801 0500000000 0500082580</t>
  </si>
  <si>
    <t>Субсидии местным бюджетам на поэтапное повышение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</si>
  <si>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650 0800 0801 0500000000 0500082580 611</t>
  </si>
  <si>
    <t>0500082580</t>
  </si>
  <si>
    <t>650 0800 0801 0500000000 0500085150</t>
  </si>
  <si>
    <t>Иные межбюджетные трансферты за счет средств резервного фонда Правительства Ханты-Мансийского автономного округа – Югры</t>
  </si>
  <si>
    <t>650 0800 0801 0500000000 0500085150 611</t>
  </si>
  <si>
    <t>0500085150</t>
  </si>
  <si>
    <t>650 0800 0801 1300000000</t>
  </si>
  <si>
    <t>650 0800 0801 1300000000 1300099990</t>
  </si>
  <si>
    <t>650 0800 0801 1300000000 1300099990 612</t>
  </si>
  <si>
    <t>1300099990</t>
  </si>
  <si>
    <t>650 0800 0801 7000000000</t>
  </si>
  <si>
    <t>650 0800 0801 7000000000 7000061990</t>
  </si>
  <si>
    <t>650 0800 0801 7000000000 7000061990 612</t>
  </si>
  <si>
    <t>7000061990</t>
  </si>
  <si>
    <t>650 1000</t>
  </si>
  <si>
    <t>СОЦИАЛЬНАЯ ПОЛИТИКА</t>
  </si>
  <si>
    <t>650 1000 1001</t>
  </si>
  <si>
    <t>Пенсионное обеспечение</t>
  </si>
  <si>
    <t>650 1000 1001 7000000000</t>
  </si>
  <si>
    <t>650 1000 1001 7000000000 7000099990</t>
  </si>
  <si>
    <t>650 1000 1001 7000000000 7000099990 312</t>
  </si>
  <si>
    <t>Пенсии, выплачиваемые организациями сектора государственного управления</t>
  </si>
  <si>
    <t>1001</t>
  </si>
  <si>
    <t>312</t>
  </si>
  <si>
    <t>650 1100</t>
  </si>
  <si>
    <t>ФИЗИЧЕСКАЯ КУЛЬТУРА И СПОРТ</t>
  </si>
  <si>
    <t>650 1100 1101</t>
  </si>
  <si>
    <t>Физическая культура</t>
  </si>
  <si>
    <t>650 1100 1101 0500000000</t>
  </si>
  <si>
    <t>650 1100 1101 0500000000 0500061990</t>
  </si>
  <si>
    <t>650 1100 1101 0500000000 0500061990 611</t>
  </si>
  <si>
    <t>1101</t>
  </si>
  <si>
    <t>650 1100 1101 0500000000 0500085150</t>
  </si>
  <si>
    <t>650 1100 1101 0500000000 0500085150 611</t>
  </si>
  <si>
    <t>650 1100 1101 7000000000</t>
  </si>
  <si>
    <t>650 1100 1101 7000000000 7000061990</t>
  </si>
  <si>
    <t>650 1100 1101 7000000000 7000061990 612</t>
  </si>
  <si>
    <t>Итого</t>
  </si>
  <si>
    <t>Глава СП Горноправдинск</t>
  </si>
  <si>
    <t>(подпись)</t>
  </si>
  <si>
    <t>(расшифровка подписи)</t>
  </si>
  <si>
    <t>Начальник ФЭО</t>
  </si>
  <si>
    <t>Н. А. Кисельникова</t>
  </si>
  <si>
    <t>О.С. Садков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</si>
</sst>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1"/>
      <color indexed="8"/>
      <name val="Tahoma"/>
      <family val="0"/>
    </font>
    <font>
      <sz val="8"/>
      <color indexed="8"/>
      <name val="Tahoma"/>
      <family val="0"/>
    </font>
    <font>
      <b/>
      <sz val="10"/>
      <color indexed="8"/>
      <name val="Tahoma"/>
      <family val="0"/>
    </font>
    <font>
      <i/>
      <sz val="9"/>
      <color indexed="8"/>
      <name val="Times New Roman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sz val="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vertical="top" wrapText="1"/>
    </xf>
    <xf numFmtId="0" fontId="6" fillId="33" borderId="0" xfId="0" applyNumberFormat="1" applyFont="1" applyFill="1" applyAlignment="1">
      <alignment horizontal="right" vertical="center" wrapText="1"/>
    </xf>
    <xf numFmtId="0" fontId="6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left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8" fillId="33" borderId="14" xfId="0" applyNumberFormat="1" applyFont="1" applyFill="1" applyBorder="1" applyAlignment="1">
      <alignment horizontal="center" vertical="top" wrapText="1"/>
    </xf>
    <xf numFmtId="0" fontId="8" fillId="33" borderId="15" xfId="0" applyNumberFormat="1" applyFont="1" applyFill="1" applyBorder="1" applyAlignment="1">
      <alignment horizontal="center" vertical="top" wrapText="1"/>
    </xf>
    <xf numFmtId="0" fontId="8" fillId="33" borderId="15" xfId="0" applyNumberFormat="1" applyFont="1" applyFill="1" applyBorder="1" applyAlignment="1">
      <alignment horizontal="center" vertical="top" wrapText="1"/>
    </xf>
    <xf numFmtId="0" fontId="8" fillId="33" borderId="14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4" fontId="5" fillId="33" borderId="12" xfId="0" applyNumberFormat="1" applyFont="1" applyFill="1" applyBorder="1" applyAlignment="1">
      <alignment horizontal="right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0" fontId="5" fillId="33" borderId="12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center" vertical="top" wrapText="1"/>
    </xf>
    <xf numFmtId="0" fontId="5" fillId="33" borderId="13" xfId="0" applyNumberFormat="1" applyFont="1" applyFill="1" applyBorder="1" applyAlignment="1">
      <alignment horizontal="center" vertical="top" wrapText="1"/>
    </xf>
    <xf numFmtId="0" fontId="5" fillId="33" borderId="13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0" fontId="5" fillId="33" borderId="16" xfId="0" applyNumberFormat="1" applyFont="1" applyFill="1" applyBorder="1" applyAlignment="1">
      <alignment horizontal="right" vertical="top" wrapText="1"/>
    </xf>
    <xf numFmtId="4" fontId="5" fillId="33" borderId="16" xfId="0" applyNumberFormat="1" applyFont="1" applyFill="1" applyBorder="1" applyAlignment="1">
      <alignment horizontal="right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9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vertical="top" wrapText="1"/>
    </xf>
    <xf numFmtId="0" fontId="9" fillId="33" borderId="0" xfId="0" applyNumberFormat="1" applyFont="1" applyFill="1" applyAlignment="1">
      <alignment horizontal="center" wrapText="1"/>
    </xf>
    <xf numFmtId="0" fontId="9" fillId="33" borderId="0" xfId="0" applyNumberFormat="1" applyFont="1" applyFill="1" applyAlignment="1">
      <alignment horizontal="left" vertical="top" wrapText="1"/>
    </xf>
    <xf numFmtId="0" fontId="10" fillId="33" borderId="0" xfId="0" applyNumberFormat="1" applyFont="1" applyFill="1" applyAlignment="1">
      <alignment horizontal="center" vertical="top" wrapText="1"/>
    </xf>
    <xf numFmtId="0" fontId="11" fillId="33" borderId="18" xfId="0" applyNumberFormat="1" applyFont="1" applyFill="1" applyBorder="1" applyAlignment="1">
      <alignment horizontal="center" vertical="top" wrapText="1"/>
    </xf>
    <xf numFmtId="0" fontId="12" fillId="33" borderId="0" xfId="0" applyNumberFormat="1" applyFont="1" applyFill="1" applyAlignment="1">
      <alignment horizontal="left" vertical="top" wrapText="1"/>
    </xf>
    <xf numFmtId="0" fontId="5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37"/>
  <sheetViews>
    <sheetView tabSelected="1" zoomScalePageLayoutView="0" workbookViewId="0" topLeftCell="A1">
      <selection activeCell="Y18" sqref="Y18"/>
    </sheetView>
  </sheetViews>
  <sheetFormatPr defaultColWidth="9.140625" defaultRowHeight="12.75"/>
  <cols>
    <col min="1" max="1" width="6.7109375" style="1" customWidth="1"/>
    <col min="2" max="2" width="7.7109375" style="1" customWidth="1"/>
    <col min="3" max="4" width="5.7109375" style="1" customWidth="1"/>
    <col min="5" max="5" width="7.7109375" style="1" customWidth="1"/>
    <col min="6" max="6" width="9.7109375" style="1" customWidth="1"/>
    <col min="7" max="7" width="1.7109375" style="1" customWidth="1"/>
    <col min="8" max="8" width="2.7109375" style="1" customWidth="1"/>
    <col min="9" max="9" width="1.7109375" style="1" customWidth="1"/>
    <col min="10" max="10" width="38.7109375" style="1" customWidth="1"/>
    <col min="11" max="11" width="3.7109375" style="1" customWidth="1"/>
    <col min="12" max="12" width="2.7109375" style="1" customWidth="1"/>
    <col min="13" max="13" width="7.7109375" style="1" customWidth="1"/>
    <col min="14" max="14" width="10.7109375" style="1" customWidth="1"/>
    <col min="15" max="15" width="2.7109375" style="1" customWidth="1"/>
    <col min="16" max="17" width="1.7109375" style="1" customWidth="1"/>
    <col min="18" max="18" width="0.13671875" style="1" customWidth="1"/>
    <col min="19" max="19" width="6.7109375" style="1" customWidth="1"/>
    <col min="20" max="20" width="5.7109375" style="1" customWidth="1"/>
    <col min="21" max="21" width="1.7109375" style="1" customWidth="1"/>
  </cols>
  <sheetData>
    <row r="1" spans="1:21" s="1" customFormat="1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 t="s">
        <v>1</v>
      </c>
      <c r="U1" s="3"/>
    </row>
    <row r="2" spans="1:21" s="1" customFormat="1" ht="15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1" customFormat="1" ht="1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35"/>
    </row>
    <row r="4" spans="1:21" s="1" customFormat="1" ht="15.7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36" t="s">
        <v>1</v>
      </c>
    </row>
    <row r="5" spans="1:21" s="1" customFormat="1" ht="15.75" customHeight="1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35" t="s">
        <v>1</v>
      </c>
    </row>
    <row r="6" spans="1:21" s="1" customFormat="1" ht="15" customHeight="1">
      <c r="A6" s="7" t="s">
        <v>4</v>
      </c>
      <c r="B6" s="7"/>
      <c r="C6" s="7"/>
      <c r="D6" s="7"/>
      <c r="E6" s="7"/>
      <c r="F6" s="7"/>
      <c r="G6" s="7"/>
      <c r="H6" s="7"/>
      <c r="I6" s="7"/>
      <c r="J6" s="8" t="s">
        <v>5</v>
      </c>
      <c r="K6" s="8"/>
      <c r="L6" s="8"/>
      <c r="M6" s="8"/>
      <c r="N6" s="8"/>
      <c r="O6" s="8"/>
      <c r="P6" s="8"/>
      <c r="Q6" s="8"/>
      <c r="R6" s="8"/>
      <c r="S6" s="8"/>
      <c r="T6" s="8"/>
      <c r="U6" s="35"/>
    </row>
    <row r="7" spans="1:21" s="1" customFormat="1" ht="15" customHeight="1">
      <c r="A7" s="7" t="s">
        <v>6</v>
      </c>
      <c r="B7" s="7"/>
      <c r="C7" s="7"/>
      <c r="D7" s="7"/>
      <c r="E7" s="7"/>
      <c r="F7" s="7"/>
      <c r="G7" s="8" t="s">
        <v>1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35"/>
    </row>
    <row r="8" spans="1:21" s="1" customFormat="1" ht="15" customHeight="1">
      <c r="A8" s="7" t="s">
        <v>7</v>
      </c>
      <c r="B8" s="7"/>
      <c r="C8" s="7"/>
      <c r="D8" s="8" t="s">
        <v>8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35" t="s">
        <v>1</v>
      </c>
    </row>
    <row r="9" spans="1:21" s="1" customFormat="1" ht="13.5" customHeight="1">
      <c r="A9" s="7" t="s">
        <v>9</v>
      </c>
      <c r="B9" s="7"/>
      <c r="C9" s="7"/>
      <c r="D9" s="7"/>
      <c r="E9" s="7"/>
      <c r="F9" s="7"/>
      <c r="G9" s="7"/>
      <c r="H9" s="7"/>
      <c r="I9" s="7" t="s">
        <v>1</v>
      </c>
      <c r="J9" s="7"/>
      <c r="K9" s="7"/>
      <c r="L9" s="7"/>
      <c r="M9" s="7"/>
      <c r="N9" s="7"/>
      <c r="O9" s="7"/>
      <c r="P9" s="7"/>
      <c r="Q9" s="7"/>
      <c r="R9" s="7"/>
      <c r="S9" s="7"/>
      <c r="T9" s="6"/>
      <c r="U9" s="6"/>
    </row>
    <row r="10" spans="1:21" s="1" customFormat="1" ht="13.5" customHeight="1">
      <c r="A10" s="7" t="s">
        <v>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s="1" customFormat="1" ht="13.5" customHeight="1">
      <c r="A11" s="3" t="s">
        <v>10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s="1" customFormat="1" ht="13.5" customHeight="1">
      <c r="A12" s="3" t="s">
        <v>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s="1" customFormat="1" ht="13.5" customHeight="1" thickBot="1">
      <c r="A13" s="3" t="s">
        <v>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s="1" customFormat="1" ht="13.5" customHeight="1" thickBot="1">
      <c r="A14" s="9" t="s">
        <v>12</v>
      </c>
      <c r="B14" s="9"/>
      <c r="C14" s="9"/>
      <c r="D14" s="9"/>
      <c r="E14" s="9"/>
      <c r="F14" s="9" t="s">
        <v>17</v>
      </c>
      <c r="G14" s="9"/>
      <c r="H14" s="9" t="s">
        <v>18</v>
      </c>
      <c r="I14" s="9"/>
      <c r="J14" s="9"/>
      <c r="K14" s="9" t="s">
        <v>19</v>
      </c>
      <c r="L14" s="9"/>
      <c r="M14" s="9"/>
      <c r="N14" s="9" t="s">
        <v>20</v>
      </c>
      <c r="O14" s="9"/>
      <c r="P14" s="9"/>
      <c r="Q14" s="9"/>
      <c r="R14" s="9"/>
      <c r="S14" s="9"/>
      <c r="T14" s="9"/>
      <c r="U14" s="9"/>
    </row>
    <row r="15" spans="1:21" s="1" customFormat="1" ht="9.75" customHeight="1" thickBot="1">
      <c r="A15" s="10" t="s">
        <v>13</v>
      </c>
      <c r="B15" s="11" t="s">
        <v>14</v>
      </c>
      <c r="C15" s="11" t="s">
        <v>15</v>
      </c>
      <c r="D15" s="11"/>
      <c r="E15" s="11" t="s">
        <v>16</v>
      </c>
      <c r="F15" s="9"/>
      <c r="G15" s="9"/>
      <c r="H15" s="9"/>
      <c r="I15" s="9"/>
      <c r="J15" s="9"/>
      <c r="K15" s="9"/>
      <c r="L15" s="9"/>
      <c r="M15" s="9"/>
      <c r="N15" s="10" t="s">
        <v>21</v>
      </c>
      <c r="O15" s="10"/>
      <c r="P15" s="10"/>
      <c r="Q15" s="11" t="s">
        <v>22</v>
      </c>
      <c r="R15" s="11"/>
      <c r="S15" s="11"/>
      <c r="T15" s="11"/>
      <c r="U15" s="11"/>
    </row>
    <row r="16" spans="1:21" s="1" customFormat="1" ht="15" customHeight="1">
      <c r="A16" s="10"/>
      <c r="B16" s="11"/>
      <c r="C16" s="11"/>
      <c r="D16" s="11"/>
      <c r="E16" s="11"/>
      <c r="F16" s="9"/>
      <c r="G16" s="9"/>
      <c r="H16" s="9"/>
      <c r="I16" s="9"/>
      <c r="J16" s="9"/>
      <c r="K16" s="9"/>
      <c r="L16" s="9"/>
      <c r="M16" s="9"/>
      <c r="N16" s="10"/>
      <c r="O16" s="10"/>
      <c r="P16" s="10"/>
      <c r="Q16" s="11"/>
      <c r="R16" s="11"/>
      <c r="S16" s="11"/>
      <c r="T16" s="11"/>
      <c r="U16" s="11"/>
    </row>
    <row r="17" spans="1:21" s="1" customFormat="1" ht="13.5" customHeight="1" thickBot="1">
      <c r="A17" s="12" t="s">
        <v>23</v>
      </c>
      <c r="B17" s="13" t="s">
        <v>24</v>
      </c>
      <c r="C17" s="14" t="s">
        <v>25</v>
      </c>
      <c r="D17" s="14"/>
      <c r="E17" s="13" t="s">
        <v>26</v>
      </c>
      <c r="F17" s="15" t="s">
        <v>27</v>
      </c>
      <c r="G17" s="15"/>
      <c r="H17" s="15" t="s">
        <v>28</v>
      </c>
      <c r="I17" s="15"/>
      <c r="J17" s="15"/>
      <c r="K17" s="15" t="s">
        <v>29</v>
      </c>
      <c r="L17" s="15"/>
      <c r="M17" s="15"/>
      <c r="N17" s="15" t="s">
        <v>30</v>
      </c>
      <c r="O17" s="15"/>
      <c r="P17" s="15"/>
      <c r="Q17" s="14" t="s">
        <v>31</v>
      </c>
      <c r="R17" s="14"/>
      <c r="S17" s="14"/>
      <c r="T17" s="14"/>
      <c r="U17" s="14"/>
    </row>
    <row r="18" spans="1:21" s="1" customFormat="1" ht="13.5" customHeight="1">
      <c r="A18" s="16" t="s">
        <v>32</v>
      </c>
      <c r="B18" s="16"/>
      <c r="C18" s="16"/>
      <c r="D18" s="16"/>
      <c r="E18" s="16"/>
      <c r="F18" s="16"/>
      <c r="G18" s="16"/>
      <c r="H18" s="16" t="s">
        <v>5</v>
      </c>
      <c r="I18" s="16"/>
      <c r="J18" s="16"/>
      <c r="K18" s="17">
        <f>110526388.07</f>
        <v>110526388.07</v>
      </c>
      <c r="L18" s="17"/>
      <c r="M18" s="17"/>
      <c r="N18" s="17">
        <f>84441000</f>
        <v>84441000</v>
      </c>
      <c r="O18" s="17"/>
      <c r="P18" s="17"/>
      <c r="Q18" s="18">
        <f>84879200</f>
        <v>84879200</v>
      </c>
      <c r="R18" s="18"/>
      <c r="S18" s="18"/>
      <c r="T18" s="18"/>
      <c r="U18" s="18"/>
    </row>
    <row r="19" spans="1:21" s="1" customFormat="1" ht="13.5" customHeight="1">
      <c r="A19" s="16" t="s">
        <v>33</v>
      </c>
      <c r="B19" s="16"/>
      <c r="C19" s="16"/>
      <c r="D19" s="16"/>
      <c r="E19" s="16"/>
      <c r="F19" s="16"/>
      <c r="G19" s="16"/>
      <c r="H19" s="16" t="s">
        <v>34</v>
      </c>
      <c r="I19" s="16"/>
      <c r="J19" s="16"/>
      <c r="K19" s="17">
        <f>30573533.68</f>
        <v>30573533.68</v>
      </c>
      <c r="L19" s="17"/>
      <c r="M19" s="17"/>
      <c r="N19" s="17">
        <f>27469000</f>
        <v>27469000</v>
      </c>
      <c r="O19" s="17"/>
      <c r="P19" s="17"/>
      <c r="Q19" s="18">
        <f>27479000</f>
        <v>27479000</v>
      </c>
      <c r="R19" s="18"/>
      <c r="S19" s="18"/>
      <c r="T19" s="18"/>
      <c r="U19" s="18"/>
    </row>
    <row r="20" spans="1:21" s="1" customFormat="1" ht="33.75" customHeight="1">
      <c r="A20" s="16" t="s">
        <v>35</v>
      </c>
      <c r="B20" s="16"/>
      <c r="C20" s="16"/>
      <c r="D20" s="16"/>
      <c r="E20" s="16"/>
      <c r="F20" s="16"/>
      <c r="G20" s="16"/>
      <c r="H20" s="16" t="s">
        <v>36</v>
      </c>
      <c r="I20" s="16"/>
      <c r="J20" s="16"/>
      <c r="K20" s="17">
        <f>2060587.14</f>
        <v>2060587.14</v>
      </c>
      <c r="L20" s="17"/>
      <c r="M20" s="17"/>
      <c r="N20" s="17">
        <f>1698000</f>
        <v>1698000</v>
      </c>
      <c r="O20" s="17"/>
      <c r="P20" s="17"/>
      <c r="Q20" s="18">
        <f>1698000</f>
        <v>1698000</v>
      </c>
      <c r="R20" s="18"/>
      <c r="S20" s="18"/>
      <c r="T20" s="18"/>
      <c r="U20" s="18"/>
    </row>
    <row r="21" spans="1:21" s="1" customFormat="1" ht="13.5" customHeight="1">
      <c r="A21" s="16" t="s">
        <v>37</v>
      </c>
      <c r="B21" s="16"/>
      <c r="C21" s="16"/>
      <c r="D21" s="16"/>
      <c r="E21" s="16"/>
      <c r="F21" s="16"/>
      <c r="G21" s="16"/>
      <c r="H21" s="16" t="s">
        <v>38</v>
      </c>
      <c r="I21" s="16"/>
      <c r="J21" s="16"/>
      <c r="K21" s="17">
        <f>2060587.14</f>
        <v>2060587.14</v>
      </c>
      <c r="L21" s="17"/>
      <c r="M21" s="17"/>
      <c r="N21" s="17">
        <f>1698000</f>
        <v>1698000</v>
      </c>
      <c r="O21" s="17"/>
      <c r="P21" s="17"/>
      <c r="Q21" s="18">
        <f>1698000</f>
        <v>1698000</v>
      </c>
      <c r="R21" s="18"/>
      <c r="S21" s="18"/>
      <c r="T21" s="18"/>
      <c r="U21" s="18"/>
    </row>
    <row r="22" spans="1:21" s="1" customFormat="1" ht="13.5" customHeight="1">
      <c r="A22" s="16" t="s">
        <v>39</v>
      </c>
      <c r="B22" s="16"/>
      <c r="C22" s="16"/>
      <c r="D22" s="16"/>
      <c r="E22" s="16"/>
      <c r="F22" s="16"/>
      <c r="G22" s="16"/>
      <c r="H22" s="16" t="s">
        <v>40</v>
      </c>
      <c r="I22" s="16"/>
      <c r="J22" s="16"/>
      <c r="K22" s="17">
        <f>2060587.14</f>
        <v>2060587.14</v>
      </c>
      <c r="L22" s="17"/>
      <c r="M22" s="17"/>
      <c r="N22" s="17">
        <f>1698000</f>
        <v>1698000</v>
      </c>
      <c r="O22" s="17"/>
      <c r="P22" s="17"/>
      <c r="Q22" s="18">
        <f>1698000</f>
        <v>1698000</v>
      </c>
      <c r="R22" s="18"/>
      <c r="S22" s="18"/>
      <c r="T22" s="18"/>
      <c r="U22" s="18"/>
    </row>
    <row r="23" spans="1:21" s="1" customFormat="1" ht="13.5" customHeight="1">
      <c r="A23" s="16" t="s">
        <v>41</v>
      </c>
      <c r="B23" s="16"/>
      <c r="C23" s="16"/>
      <c r="D23" s="16"/>
      <c r="E23" s="16"/>
      <c r="F23" s="16"/>
      <c r="G23" s="16"/>
      <c r="H23" s="16" t="s">
        <v>42</v>
      </c>
      <c r="I23" s="16"/>
      <c r="J23" s="16"/>
      <c r="K23" s="17">
        <f>1626070</f>
        <v>1626070</v>
      </c>
      <c r="L23" s="17"/>
      <c r="M23" s="17"/>
      <c r="N23" s="17">
        <f>1378000</f>
        <v>1378000</v>
      </c>
      <c r="O23" s="17"/>
      <c r="P23" s="17"/>
      <c r="Q23" s="18">
        <f>1378000</f>
        <v>1378000</v>
      </c>
      <c r="R23" s="18"/>
      <c r="S23" s="18"/>
      <c r="T23" s="18"/>
      <c r="U23" s="18"/>
    </row>
    <row r="24" spans="1:21" s="1" customFormat="1" ht="13.5" customHeight="1">
      <c r="A24" s="20" t="s">
        <v>32</v>
      </c>
      <c r="B24" s="21" t="s">
        <v>43</v>
      </c>
      <c r="C24" s="22" t="s">
        <v>44</v>
      </c>
      <c r="D24" s="22"/>
      <c r="E24" s="21" t="s">
        <v>45</v>
      </c>
      <c r="F24" s="19" t="s">
        <v>1</v>
      </c>
      <c r="G24" s="19"/>
      <c r="H24" s="16" t="s">
        <v>1</v>
      </c>
      <c r="I24" s="16"/>
      <c r="J24" s="16"/>
      <c r="K24" s="17">
        <f>1626070</f>
        <v>1626070</v>
      </c>
      <c r="L24" s="17"/>
      <c r="M24" s="17"/>
      <c r="N24" s="17">
        <f>1378000</f>
        <v>1378000</v>
      </c>
      <c r="O24" s="17"/>
      <c r="P24" s="17"/>
      <c r="Q24" s="18">
        <f>1378000</f>
        <v>1378000</v>
      </c>
      <c r="R24" s="18"/>
      <c r="S24" s="18"/>
      <c r="T24" s="18"/>
      <c r="U24" s="18"/>
    </row>
    <row r="25" spans="1:21" s="1" customFormat="1" ht="33.75" customHeight="1">
      <c r="A25" s="16" t="s">
        <v>46</v>
      </c>
      <c r="B25" s="16"/>
      <c r="C25" s="16"/>
      <c r="D25" s="16"/>
      <c r="E25" s="16"/>
      <c r="F25" s="16"/>
      <c r="G25" s="16"/>
      <c r="H25" s="16" t="s">
        <v>47</v>
      </c>
      <c r="I25" s="16"/>
      <c r="J25" s="16"/>
      <c r="K25" s="17">
        <f>434517.14</f>
        <v>434517.14</v>
      </c>
      <c r="L25" s="17"/>
      <c r="M25" s="17"/>
      <c r="N25" s="17">
        <f>320000</f>
        <v>320000</v>
      </c>
      <c r="O25" s="17"/>
      <c r="P25" s="17"/>
      <c r="Q25" s="18">
        <f>320000</f>
        <v>320000</v>
      </c>
      <c r="R25" s="18"/>
      <c r="S25" s="18"/>
      <c r="T25" s="18"/>
      <c r="U25" s="18"/>
    </row>
    <row r="26" spans="1:21" s="1" customFormat="1" ht="13.5" customHeight="1">
      <c r="A26" s="20" t="s">
        <v>32</v>
      </c>
      <c r="B26" s="21" t="s">
        <v>43</v>
      </c>
      <c r="C26" s="22" t="s">
        <v>44</v>
      </c>
      <c r="D26" s="22"/>
      <c r="E26" s="21" t="s">
        <v>48</v>
      </c>
      <c r="F26" s="19" t="s">
        <v>1</v>
      </c>
      <c r="G26" s="19"/>
      <c r="H26" s="16" t="s">
        <v>1</v>
      </c>
      <c r="I26" s="16"/>
      <c r="J26" s="16"/>
      <c r="K26" s="17">
        <f>434517.14</f>
        <v>434517.14</v>
      </c>
      <c r="L26" s="17"/>
      <c r="M26" s="17"/>
      <c r="N26" s="17">
        <f>320000</f>
        <v>320000</v>
      </c>
      <c r="O26" s="17"/>
      <c r="P26" s="17"/>
      <c r="Q26" s="18">
        <f>320000</f>
        <v>320000</v>
      </c>
      <c r="R26" s="18"/>
      <c r="S26" s="18"/>
      <c r="T26" s="18"/>
      <c r="U26" s="18"/>
    </row>
    <row r="27" spans="1:21" s="1" customFormat="1" ht="33.75" customHeight="1">
      <c r="A27" s="16" t="s">
        <v>49</v>
      </c>
      <c r="B27" s="16"/>
      <c r="C27" s="16"/>
      <c r="D27" s="16"/>
      <c r="E27" s="16"/>
      <c r="F27" s="16"/>
      <c r="G27" s="16"/>
      <c r="H27" s="16" t="s">
        <v>50</v>
      </c>
      <c r="I27" s="16"/>
      <c r="J27" s="16"/>
      <c r="K27" s="17">
        <f>1760587.14</f>
        <v>1760587.14</v>
      </c>
      <c r="L27" s="17"/>
      <c r="M27" s="17"/>
      <c r="N27" s="17">
        <f>1698000</f>
        <v>1698000</v>
      </c>
      <c r="O27" s="17"/>
      <c r="P27" s="17"/>
      <c r="Q27" s="18">
        <f>1698000</f>
        <v>1698000</v>
      </c>
      <c r="R27" s="18"/>
      <c r="S27" s="18"/>
      <c r="T27" s="18"/>
      <c r="U27" s="18"/>
    </row>
    <row r="28" spans="1:21" s="1" customFormat="1" ht="13.5" customHeight="1">
      <c r="A28" s="16" t="s">
        <v>51</v>
      </c>
      <c r="B28" s="16"/>
      <c r="C28" s="16"/>
      <c r="D28" s="16"/>
      <c r="E28" s="16"/>
      <c r="F28" s="16"/>
      <c r="G28" s="16"/>
      <c r="H28" s="16" t="s">
        <v>38</v>
      </c>
      <c r="I28" s="16"/>
      <c r="J28" s="16"/>
      <c r="K28" s="17">
        <f>1760587.14</f>
        <v>1760587.14</v>
      </c>
      <c r="L28" s="17"/>
      <c r="M28" s="17"/>
      <c r="N28" s="17">
        <f>1698000</f>
        <v>1698000</v>
      </c>
      <c r="O28" s="17"/>
      <c r="P28" s="17"/>
      <c r="Q28" s="18">
        <f>1698000</f>
        <v>1698000</v>
      </c>
      <c r="R28" s="18"/>
      <c r="S28" s="18"/>
      <c r="T28" s="18"/>
      <c r="U28" s="18"/>
    </row>
    <row r="29" spans="1:21" s="1" customFormat="1" ht="13.5" customHeight="1">
      <c r="A29" s="16" t="s">
        <v>52</v>
      </c>
      <c r="B29" s="16"/>
      <c r="C29" s="16"/>
      <c r="D29" s="16"/>
      <c r="E29" s="16"/>
      <c r="F29" s="16"/>
      <c r="G29" s="16"/>
      <c r="H29" s="16" t="s">
        <v>53</v>
      </c>
      <c r="I29" s="16"/>
      <c r="J29" s="16"/>
      <c r="K29" s="17">
        <f>1760587.14</f>
        <v>1760587.14</v>
      </c>
      <c r="L29" s="17"/>
      <c r="M29" s="17"/>
      <c r="N29" s="17">
        <f>1698000</f>
        <v>1698000</v>
      </c>
      <c r="O29" s="17"/>
      <c r="P29" s="17"/>
      <c r="Q29" s="18">
        <f>1698000</f>
        <v>1698000</v>
      </c>
      <c r="R29" s="18"/>
      <c r="S29" s="18"/>
      <c r="T29" s="18"/>
      <c r="U29" s="18"/>
    </row>
    <row r="30" spans="1:21" s="1" customFormat="1" ht="13.5" customHeight="1">
      <c r="A30" s="16" t="s">
        <v>54</v>
      </c>
      <c r="B30" s="16"/>
      <c r="C30" s="16"/>
      <c r="D30" s="16"/>
      <c r="E30" s="16"/>
      <c r="F30" s="16"/>
      <c r="G30" s="16"/>
      <c r="H30" s="16" t="s">
        <v>42</v>
      </c>
      <c r="I30" s="16"/>
      <c r="J30" s="16"/>
      <c r="K30" s="17">
        <f>1426070</f>
        <v>1426070</v>
      </c>
      <c r="L30" s="17"/>
      <c r="M30" s="17"/>
      <c r="N30" s="17">
        <f>1378000</f>
        <v>1378000</v>
      </c>
      <c r="O30" s="17"/>
      <c r="P30" s="17"/>
      <c r="Q30" s="18">
        <f>1378000</f>
        <v>1378000</v>
      </c>
      <c r="R30" s="18"/>
      <c r="S30" s="18"/>
      <c r="T30" s="18"/>
      <c r="U30" s="18"/>
    </row>
    <row r="31" spans="1:21" s="1" customFormat="1" ht="13.5" customHeight="1">
      <c r="A31" s="20" t="s">
        <v>32</v>
      </c>
      <c r="B31" s="21" t="s">
        <v>55</v>
      </c>
      <c r="C31" s="22" t="s">
        <v>56</v>
      </c>
      <c r="D31" s="22"/>
      <c r="E31" s="21" t="s">
        <v>45</v>
      </c>
      <c r="F31" s="19" t="s">
        <v>1</v>
      </c>
      <c r="G31" s="19"/>
      <c r="H31" s="16" t="s">
        <v>1</v>
      </c>
      <c r="I31" s="16"/>
      <c r="J31" s="16"/>
      <c r="K31" s="17">
        <f>1426070</f>
        <v>1426070</v>
      </c>
      <c r="L31" s="17"/>
      <c r="M31" s="17"/>
      <c r="N31" s="17">
        <f>1378000</f>
        <v>1378000</v>
      </c>
      <c r="O31" s="17"/>
      <c r="P31" s="17"/>
      <c r="Q31" s="18">
        <f>1378000</f>
        <v>1378000</v>
      </c>
      <c r="R31" s="18"/>
      <c r="S31" s="18"/>
      <c r="T31" s="18"/>
      <c r="U31" s="18"/>
    </row>
    <row r="32" spans="1:21" s="1" customFormat="1" ht="33.75" customHeight="1">
      <c r="A32" s="16" t="s">
        <v>57</v>
      </c>
      <c r="B32" s="16"/>
      <c r="C32" s="16"/>
      <c r="D32" s="16"/>
      <c r="E32" s="16"/>
      <c r="F32" s="16"/>
      <c r="G32" s="16"/>
      <c r="H32" s="16" t="s">
        <v>47</v>
      </c>
      <c r="I32" s="16"/>
      <c r="J32" s="16"/>
      <c r="K32" s="17">
        <f>334517.14</f>
        <v>334517.14</v>
      </c>
      <c r="L32" s="17"/>
      <c r="M32" s="17"/>
      <c r="N32" s="17">
        <f>320000</f>
        <v>320000</v>
      </c>
      <c r="O32" s="17"/>
      <c r="P32" s="17"/>
      <c r="Q32" s="18">
        <f>320000</f>
        <v>320000</v>
      </c>
      <c r="R32" s="18"/>
      <c r="S32" s="18"/>
      <c r="T32" s="18"/>
      <c r="U32" s="18"/>
    </row>
    <row r="33" spans="1:21" s="1" customFormat="1" ht="13.5" customHeight="1">
      <c r="A33" s="20" t="s">
        <v>32</v>
      </c>
      <c r="B33" s="21" t="s">
        <v>55</v>
      </c>
      <c r="C33" s="22" t="s">
        <v>56</v>
      </c>
      <c r="D33" s="22"/>
      <c r="E33" s="21" t="s">
        <v>48</v>
      </c>
      <c r="F33" s="19" t="s">
        <v>1</v>
      </c>
      <c r="G33" s="19"/>
      <c r="H33" s="16" t="s">
        <v>1</v>
      </c>
      <c r="I33" s="16"/>
      <c r="J33" s="16"/>
      <c r="K33" s="17">
        <f>334517.14</f>
        <v>334517.14</v>
      </c>
      <c r="L33" s="17"/>
      <c r="M33" s="17"/>
      <c r="N33" s="17">
        <f>320000</f>
        <v>320000</v>
      </c>
      <c r="O33" s="17"/>
      <c r="P33" s="17"/>
      <c r="Q33" s="18">
        <f>320000</f>
        <v>320000</v>
      </c>
      <c r="R33" s="18"/>
      <c r="S33" s="18"/>
      <c r="T33" s="18"/>
      <c r="U33" s="18"/>
    </row>
    <row r="34" spans="1:21" s="1" customFormat="1" ht="45" customHeight="1">
      <c r="A34" s="16" t="s">
        <v>58</v>
      </c>
      <c r="B34" s="16"/>
      <c r="C34" s="16"/>
      <c r="D34" s="16"/>
      <c r="E34" s="16"/>
      <c r="F34" s="16"/>
      <c r="G34" s="16"/>
      <c r="H34" s="16" t="s">
        <v>59</v>
      </c>
      <c r="I34" s="16"/>
      <c r="J34" s="16"/>
      <c r="K34" s="17">
        <f>21830916.95</f>
        <v>21830916.95</v>
      </c>
      <c r="L34" s="17"/>
      <c r="M34" s="17"/>
      <c r="N34" s="17">
        <f>20603000</f>
        <v>20603000</v>
      </c>
      <c r="O34" s="17"/>
      <c r="P34" s="17"/>
      <c r="Q34" s="18">
        <f>20603000</f>
        <v>20603000</v>
      </c>
      <c r="R34" s="18"/>
      <c r="S34" s="18"/>
      <c r="T34" s="18"/>
      <c r="U34" s="18"/>
    </row>
    <row r="35" spans="1:21" s="1" customFormat="1" ht="33.75" customHeight="1">
      <c r="A35" s="16" t="s">
        <v>60</v>
      </c>
      <c r="B35" s="16"/>
      <c r="C35" s="16"/>
      <c r="D35" s="16"/>
      <c r="E35" s="16"/>
      <c r="F35" s="16"/>
      <c r="G35" s="16"/>
      <c r="H35" s="16" t="s">
        <v>61</v>
      </c>
      <c r="I35" s="16"/>
      <c r="J35" s="16"/>
      <c r="K35" s="17">
        <f>21830916.95</f>
        <v>21830916.95</v>
      </c>
      <c r="L35" s="17"/>
      <c r="M35" s="17"/>
      <c r="N35" s="17">
        <f>20603000</f>
        <v>20603000</v>
      </c>
      <c r="O35" s="17"/>
      <c r="P35" s="17"/>
      <c r="Q35" s="18">
        <f>20603000</f>
        <v>20603000</v>
      </c>
      <c r="R35" s="18"/>
      <c r="S35" s="18"/>
      <c r="T35" s="18"/>
      <c r="U35" s="18"/>
    </row>
    <row r="36" spans="1:21" s="1" customFormat="1" ht="24" customHeight="1">
      <c r="A36" s="16" t="s">
        <v>62</v>
      </c>
      <c r="B36" s="16"/>
      <c r="C36" s="16"/>
      <c r="D36" s="16"/>
      <c r="E36" s="16"/>
      <c r="F36" s="16"/>
      <c r="G36" s="16"/>
      <c r="H36" s="16" t="s">
        <v>63</v>
      </c>
      <c r="I36" s="16"/>
      <c r="J36" s="16"/>
      <c r="K36" s="17">
        <f>15388958.51</f>
        <v>15388958.51</v>
      </c>
      <c r="L36" s="17"/>
      <c r="M36" s="17"/>
      <c r="N36" s="17">
        <f>14917000</f>
        <v>14917000</v>
      </c>
      <c r="O36" s="17"/>
      <c r="P36" s="17"/>
      <c r="Q36" s="18">
        <f>14917000</f>
        <v>14917000</v>
      </c>
      <c r="R36" s="18"/>
      <c r="S36" s="18"/>
      <c r="T36" s="18"/>
      <c r="U36" s="18"/>
    </row>
    <row r="37" spans="1:21" s="1" customFormat="1" ht="13.5" customHeight="1">
      <c r="A37" s="16" t="s">
        <v>64</v>
      </c>
      <c r="B37" s="16"/>
      <c r="C37" s="16"/>
      <c r="D37" s="16"/>
      <c r="E37" s="16"/>
      <c r="F37" s="16"/>
      <c r="G37" s="16"/>
      <c r="H37" s="16" t="s">
        <v>42</v>
      </c>
      <c r="I37" s="16"/>
      <c r="J37" s="16"/>
      <c r="K37" s="17">
        <f>11819399.78</f>
        <v>11819399.78</v>
      </c>
      <c r="L37" s="17"/>
      <c r="M37" s="17"/>
      <c r="N37" s="17">
        <f>11450000</f>
        <v>11450000</v>
      </c>
      <c r="O37" s="17"/>
      <c r="P37" s="17"/>
      <c r="Q37" s="18">
        <f>11450000</f>
        <v>11450000</v>
      </c>
      <c r="R37" s="18"/>
      <c r="S37" s="18"/>
      <c r="T37" s="18"/>
      <c r="U37" s="18"/>
    </row>
    <row r="38" spans="1:21" s="1" customFormat="1" ht="13.5" customHeight="1">
      <c r="A38" s="20" t="s">
        <v>32</v>
      </c>
      <c r="B38" s="21" t="s">
        <v>65</v>
      </c>
      <c r="C38" s="22" t="s">
        <v>66</v>
      </c>
      <c r="D38" s="22"/>
      <c r="E38" s="21" t="s">
        <v>45</v>
      </c>
      <c r="F38" s="19" t="s">
        <v>1</v>
      </c>
      <c r="G38" s="19"/>
      <c r="H38" s="16" t="s">
        <v>1</v>
      </c>
      <c r="I38" s="16"/>
      <c r="J38" s="16"/>
      <c r="K38" s="17">
        <f>11819399.78</f>
        <v>11819399.78</v>
      </c>
      <c r="L38" s="17"/>
      <c r="M38" s="17"/>
      <c r="N38" s="17">
        <f>11450000</f>
        <v>11450000</v>
      </c>
      <c r="O38" s="17"/>
      <c r="P38" s="17"/>
      <c r="Q38" s="18">
        <f>11450000</f>
        <v>11450000</v>
      </c>
      <c r="R38" s="18"/>
      <c r="S38" s="18"/>
      <c r="T38" s="18"/>
      <c r="U38" s="18"/>
    </row>
    <row r="39" spans="1:21" s="1" customFormat="1" ht="24" customHeight="1">
      <c r="A39" s="16" t="s">
        <v>67</v>
      </c>
      <c r="B39" s="16"/>
      <c r="C39" s="16"/>
      <c r="D39" s="16"/>
      <c r="E39" s="16"/>
      <c r="F39" s="16"/>
      <c r="G39" s="16"/>
      <c r="H39" s="16" t="s">
        <v>68</v>
      </c>
      <c r="I39" s="16"/>
      <c r="J39" s="16"/>
      <c r="K39" s="23" t="s">
        <v>1</v>
      </c>
      <c r="L39" s="23"/>
      <c r="M39" s="23"/>
      <c r="N39" s="17">
        <f>9000</f>
        <v>9000</v>
      </c>
      <c r="O39" s="17"/>
      <c r="P39" s="17"/>
      <c r="Q39" s="18">
        <f>9000</f>
        <v>9000</v>
      </c>
      <c r="R39" s="18"/>
      <c r="S39" s="18"/>
      <c r="T39" s="18"/>
      <c r="U39" s="18"/>
    </row>
    <row r="40" spans="1:21" s="1" customFormat="1" ht="13.5" customHeight="1">
      <c r="A40" s="20" t="s">
        <v>32</v>
      </c>
      <c r="B40" s="21" t="s">
        <v>65</v>
      </c>
      <c r="C40" s="22" t="s">
        <v>66</v>
      </c>
      <c r="D40" s="22"/>
      <c r="E40" s="21" t="s">
        <v>69</v>
      </c>
      <c r="F40" s="19" t="s">
        <v>1</v>
      </c>
      <c r="G40" s="19"/>
      <c r="H40" s="16" t="s">
        <v>1</v>
      </c>
      <c r="I40" s="16"/>
      <c r="J40" s="16"/>
      <c r="K40" s="23" t="s">
        <v>1</v>
      </c>
      <c r="L40" s="23"/>
      <c r="M40" s="23"/>
      <c r="N40" s="17">
        <f>9000</f>
        <v>9000</v>
      </c>
      <c r="O40" s="17"/>
      <c r="P40" s="17"/>
      <c r="Q40" s="18">
        <f>9000</f>
        <v>9000</v>
      </c>
      <c r="R40" s="18"/>
      <c r="S40" s="18"/>
      <c r="T40" s="18"/>
      <c r="U40" s="18"/>
    </row>
    <row r="41" spans="1:21" s="1" customFormat="1" ht="33.75" customHeight="1">
      <c r="A41" s="16" t="s">
        <v>70</v>
      </c>
      <c r="B41" s="16"/>
      <c r="C41" s="16"/>
      <c r="D41" s="16"/>
      <c r="E41" s="16"/>
      <c r="F41" s="16"/>
      <c r="G41" s="16"/>
      <c r="H41" s="16" t="s">
        <v>47</v>
      </c>
      <c r="I41" s="16"/>
      <c r="J41" s="16"/>
      <c r="K41" s="17">
        <f>3569558.73</f>
        <v>3569558.73</v>
      </c>
      <c r="L41" s="17"/>
      <c r="M41" s="17"/>
      <c r="N41" s="17">
        <f>3458000</f>
        <v>3458000</v>
      </c>
      <c r="O41" s="17"/>
      <c r="P41" s="17"/>
      <c r="Q41" s="18">
        <f>3458000</f>
        <v>3458000</v>
      </c>
      <c r="R41" s="18"/>
      <c r="S41" s="18"/>
      <c r="T41" s="18"/>
      <c r="U41" s="18"/>
    </row>
    <row r="42" spans="1:21" s="1" customFormat="1" ht="13.5" customHeight="1">
      <c r="A42" s="20" t="s">
        <v>32</v>
      </c>
      <c r="B42" s="21" t="s">
        <v>65</v>
      </c>
      <c r="C42" s="22" t="s">
        <v>66</v>
      </c>
      <c r="D42" s="22"/>
      <c r="E42" s="21" t="s">
        <v>48</v>
      </c>
      <c r="F42" s="19" t="s">
        <v>1</v>
      </c>
      <c r="G42" s="19"/>
      <c r="H42" s="16" t="s">
        <v>1</v>
      </c>
      <c r="I42" s="16"/>
      <c r="J42" s="16"/>
      <c r="K42" s="17">
        <f>3569558.73</f>
        <v>3569558.73</v>
      </c>
      <c r="L42" s="17"/>
      <c r="M42" s="17"/>
      <c r="N42" s="17">
        <f>3458000</f>
        <v>3458000</v>
      </c>
      <c r="O42" s="17"/>
      <c r="P42" s="17"/>
      <c r="Q42" s="18">
        <f>3458000</f>
        <v>3458000</v>
      </c>
      <c r="R42" s="18"/>
      <c r="S42" s="18"/>
      <c r="T42" s="18"/>
      <c r="U42" s="18"/>
    </row>
    <row r="43" spans="1:21" s="1" customFormat="1" ht="24" customHeight="1">
      <c r="A43" s="16" t="s">
        <v>71</v>
      </c>
      <c r="B43" s="16"/>
      <c r="C43" s="16"/>
      <c r="D43" s="16"/>
      <c r="E43" s="16"/>
      <c r="F43" s="16"/>
      <c r="G43" s="16"/>
      <c r="H43" s="16" t="s">
        <v>72</v>
      </c>
      <c r="I43" s="16"/>
      <c r="J43" s="16"/>
      <c r="K43" s="17">
        <f>5860958.44</f>
        <v>5860958.44</v>
      </c>
      <c r="L43" s="17"/>
      <c r="M43" s="17"/>
      <c r="N43" s="17">
        <f>5670000</f>
        <v>5670000</v>
      </c>
      <c r="O43" s="17"/>
      <c r="P43" s="17"/>
      <c r="Q43" s="18">
        <f>5670000</f>
        <v>5670000</v>
      </c>
      <c r="R43" s="18"/>
      <c r="S43" s="18"/>
      <c r="T43" s="18"/>
      <c r="U43" s="18"/>
    </row>
    <row r="44" spans="1:21" s="1" customFormat="1" ht="13.5" customHeight="1">
      <c r="A44" s="16" t="s">
        <v>73</v>
      </c>
      <c r="B44" s="16"/>
      <c r="C44" s="16"/>
      <c r="D44" s="16"/>
      <c r="E44" s="16"/>
      <c r="F44" s="16"/>
      <c r="G44" s="16"/>
      <c r="H44" s="16" t="s">
        <v>42</v>
      </c>
      <c r="I44" s="16"/>
      <c r="J44" s="16"/>
      <c r="K44" s="17">
        <f>4501273.76</f>
        <v>4501273.76</v>
      </c>
      <c r="L44" s="17"/>
      <c r="M44" s="17"/>
      <c r="N44" s="17">
        <f>4350000</f>
        <v>4350000</v>
      </c>
      <c r="O44" s="17"/>
      <c r="P44" s="17"/>
      <c r="Q44" s="18">
        <f>4350000</f>
        <v>4350000</v>
      </c>
      <c r="R44" s="18"/>
      <c r="S44" s="18"/>
      <c r="T44" s="18"/>
      <c r="U44" s="18"/>
    </row>
    <row r="45" spans="1:21" s="1" customFormat="1" ht="13.5" customHeight="1">
      <c r="A45" s="20" t="s">
        <v>32</v>
      </c>
      <c r="B45" s="21" t="s">
        <v>65</v>
      </c>
      <c r="C45" s="22" t="s">
        <v>74</v>
      </c>
      <c r="D45" s="22"/>
      <c r="E45" s="21" t="s">
        <v>45</v>
      </c>
      <c r="F45" s="19" t="s">
        <v>1</v>
      </c>
      <c r="G45" s="19"/>
      <c r="H45" s="16" t="s">
        <v>1</v>
      </c>
      <c r="I45" s="16"/>
      <c r="J45" s="16"/>
      <c r="K45" s="17">
        <f>4501273.76</f>
        <v>4501273.76</v>
      </c>
      <c r="L45" s="17"/>
      <c r="M45" s="17"/>
      <c r="N45" s="17">
        <f>4350000</f>
        <v>4350000</v>
      </c>
      <c r="O45" s="17"/>
      <c r="P45" s="17"/>
      <c r="Q45" s="18">
        <f>4350000</f>
        <v>4350000</v>
      </c>
      <c r="R45" s="18"/>
      <c r="S45" s="18"/>
      <c r="T45" s="18"/>
      <c r="U45" s="18"/>
    </row>
    <row r="46" spans="1:21" s="1" customFormat="1" ht="24" customHeight="1">
      <c r="A46" s="16" t="s">
        <v>75</v>
      </c>
      <c r="B46" s="16"/>
      <c r="C46" s="16"/>
      <c r="D46" s="16"/>
      <c r="E46" s="16"/>
      <c r="F46" s="16"/>
      <c r="G46" s="16"/>
      <c r="H46" s="16" t="s">
        <v>68</v>
      </c>
      <c r="I46" s="16"/>
      <c r="J46" s="16"/>
      <c r="K46" s="23" t="s">
        <v>1</v>
      </c>
      <c r="L46" s="23"/>
      <c r="M46" s="23"/>
      <c r="N46" s="17">
        <f>6000</f>
        <v>6000</v>
      </c>
      <c r="O46" s="17"/>
      <c r="P46" s="17"/>
      <c r="Q46" s="18">
        <f>6000</f>
        <v>6000</v>
      </c>
      <c r="R46" s="18"/>
      <c r="S46" s="18"/>
      <c r="T46" s="18"/>
      <c r="U46" s="18"/>
    </row>
    <row r="47" spans="1:21" s="1" customFormat="1" ht="13.5" customHeight="1">
      <c r="A47" s="20" t="s">
        <v>32</v>
      </c>
      <c r="B47" s="21" t="s">
        <v>65</v>
      </c>
      <c r="C47" s="22" t="s">
        <v>74</v>
      </c>
      <c r="D47" s="22"/>
      <c r="E47" s="21" t="s">
        <v>69</v>
      </c>
      <c r="F47" s="19" t="s">
        <v>1</v>
      </c>
      <c r="G47" s="19"/>
      <c r="H47" s="16" t="s">
        <v>1</v>
      </c>
      <c r="I47" s="16"/>
      <c r="J47" s="16"/>
      <c r="K47" s="23" t="s">
        <v>1</v>
      </c>
      <c r="L47" s="23"/>
      <c r="M47" s="23"/>
      <c r="N47" s="17">
        <f>6000</f>
        <v>6000</v>
      </c>
      <c r="O47" s="17"/>
      <c r="P47" s="17"/>
      <c r="Q47" s="18">
        <f>6000</f>
        <v>6000</v>
      </c>
      <c r="R47" s="18"/>
      <c r="S47" s="18"/>
      <c r="T47" s="18"/>
      <c r="U47" s="18"/>
    </row>
    <row r="48" spans="1:21" s="1" customFormat="1" ht="33.75" customHeight="1">
      <c r="A48" s="16" t="s">
        <v>76</v>
      </c>
      <c r="B48" s="16"/>
      <c r="C48" s="16"/>
      <c r="D48" s="16"/>
      <c r="E48" s="16"/>
      <c r="F48" s="16"/>
      <c r="G48" s="16"/>
      <c r="H48" s="16" t="s">
        <v>47</v>
      </c>
      <c r="I48" s="16"/>
      <c r="J48" s="16"/>
      <c r="K48" s="17">
        <f>1359684.68</f>
        <v>1359684.68</v>
      </c>
      <c r="L48" s="17"/>
      <c r="M48" s="17"/>
      <c r="N48" s="17">
        <f>1314000</f>
        <v>1314000</v>
      </c>
      <c r="O48" s="17"/>
      <c r="P48" s="17"/>
      <c r="Q48" s="18">
        <f>1314000</f>
        <v>1314000</v>
      </c>
      <c r="R48" s="18"/>
      <c r="S48" s="18"/>
      <c r="T48" s="18"/>
      <c r="U48" s="18"/>
    </row>
    <row r="49" spans="1:21" s="1" customFormat="1" ht="13.5" customHeight="1">
      <c r="A49" s="20" t="s">
        <v>32</v>
      </c>
      <c r="B49" s="21" t="s">
        <v>65</v>
      </c>
      <c r="C49" s="22" t="s">
        <v>74</v>
      </c>
      <c r="D49" s="22"/>
      <c r="E49" s="21" t="s">
        <v>48</v>
      </c>
      <c r="F49" s="19" t="s">
        <v>1</v>
      </c>
      <c r="G49" s="19"/>
      <c r="H49" s="16" t="s">
        <v>1</v>
      </c>
      <c r="I49" s="16"/>
      <c r="J49" s="16"/>
      <c r="K49" s="17">
        <f>1359684.68</f>
        <v>1359684.68</v>
      </c>
      <c r="L49" s="17"/>
      <c r="M49" s="17"/>
      <c r="N49" s="17">
        <f>1314000</f>
        <v>1314000</v>
      </c>
      <c r="O49" s="17"/>
      <c r="P49" s="17"/>
      <c r="Q49" s="18">
        <f>1314000</f>
        <v>1314000</v>
      </c>
      <c r="R49" s="18"/>
      <c r="S49" s="18"/>
      <c r="T49" s="18"/>
      <c r="U49" s="18"/>
    </row>
    <row r="50" spans="1:21" s="1" customFormat="1" ht="13.5" customHeight="1">
      <c r="A50" s="16" t="s">
        <v>77</v>
      </c>
      <c r="B50" s="16"/>
      <c r="C50" s="16"/>
      <c r="D50" s="16"/>
      <c r="E50" s="16"/>
      <c r="F50" s="16"/>
      <c r="G50" s="16"/>
      <c r="H50" s="16" t="s">
        <v>78</v>
      </c>
      <c r="I50" s="16"/>
      <c r="J50" s="16"/>
      <c r="K50" s="17">
        <f>581000</f>
        <v>581000</v>
      </c>
      <c r="L50" s="17"/>
      <c r="M50" s="17"/>
      <c r="N50" s="17">
        <f>16000</f>
        <v>16000</v>
      </c>
      <c r="O50" s="17"/>
      <c r="P50" s="17"/>
      <c r="Q50" s="18">
        <f>16000</f>
        <v>16000</v>
      </c>
      <c r="R50" s="18"/>
      <c r="S50" s="18"/>
      <c r="T50" s="18"/>
      <c r="U50" s="18"/>
    </row>
    <row r="51" spans="1:21" s="1" customFormat="1" ht="24" customHeight="1">
      <c r="A51" s="16" t="s">
        <v>79</v>
      </c>
      <c r="B51" s="16"/>
      <c r="C51" s="16"/>
      <c r="D51" s="16"/>
      <c r="E51" s="16"/>
      <c r="F51" s="16"/>
      <c r="G51" s="16"/>
      <c r="H51" s="16" t="s">
        <v>68</v>
      </c>
      <c r="I51" s="16"/>
      <c r="J51" s="16"/>
      <c r="K51" s="17">
        <f>581000</f>
        <v>581000</v>
      </c>
      <c r="L51" s="17"/>
      <c r="M51" s="17"/>
      <c r="N51" s="17">
        <f>16000</f>
        <v>16000</v>
      </c>
      <c r="O51" s="17"/>
      <c r="P51" s="17"/>
      <c r="Q51" s="18">
        <f>16000</f>
        <v>16000</v>
      </c>
      <c r="R51" s="18"/>
      <c r="S51" s="18"/>
      <c r="T51" s="18"/>
      <c r="U51" s="18"/>
    </row>
    <row r="52" spans="1:21" s="1" customFormat="1" ht="13.5" customHeight="1">
      <c r="A52" s="20" t="s">
        <v>32</v>
      </c>
      <c r="B52" s="21" t="s">
        <v>65</v>
      </c>
      <c r="C52" s="22" t="s">
        <v>80</v>
      </c>
      <c r="D52" s="22"/>
      <c r="E52" s="21" t="s">
        <v>69</v>
      </c>
      <c r="F52" s="19" t="s">
        <v>1</v>
      </c>
      <c r="G52" s="19"/>
      <c r="H52" s="16" t="s">
        <v>1</v>
      </c>
      <c r="I52" s="16"/>
      <c r="J52" s="16"/>
      <c r="K52" s="17">
        <f>581000</f>
        <v>581000</v>
      </c>
      <c r="L52" s="17"/>
      <c r="M52" s="17"/>
      <c r="N52" s="17">
        <f>16000</f>
        <v>16000</v>
      </c>
      <c r="O52" s="17"/>
      <c r="P52" s="17"/>
      <c r="Q52" s="18">
        <f>16000</f>
        <v>16000</v>
      </c>
      <c r="R52" s="18"/>
      <c r="S52" s="18"/>
      <c r="T52" s="18"/>
      <c r="U52" s="18"/>
    </row>
    <row r="53" spans="1:21" s="1" customFormat="1" ht="33.75" customHeight="1">
      <c r="A53" s="16" t="s">
        <v>81</v>
      </c>
      <c r="B53" s="16"/>
      <c r="C53" s="16"/>
      <c r="D53" s="16"/>
      <c r="E53" s="16"/>
      <c r="F53" s="16"/>
      <c r="G53" s="16"/>
      <c r="H53" s="16" t="s">
        <v>82</v>
      </c>
      <c r="I53" s="16"/>
      <c r="J53" s="16"/>
      <c r="K53" s="17">
        <f>84500</f>
        <v>84500</v>
      </c>
      <c r="L53" s="17"/>
      <c r="M53" s="17"/>
      <c r="N53" s="23" t="s">
        <v>1</v>
      </c>
      <c r="O53" s="23"/>
      <c r="P53" s="23"/>
      <c r="Q53" s="24" t="s">
        <v>1</v>
      </c>
      <c r="R53" s="24"/>
      <c r="S53" s="24"/>
      <c r="T53" s="24"/>
      <c r="U53" s="24"/>
    </row>
    <row r="54" spans="1:21" s="1" customFormat="1" ht="13.5" customHeight="1">
      <c r="A54" s="16" t="s">
        <v>83</v>
      </c>
      <c r="B54" s="16"/>
      <c r="C54" s="16"/>
      <c r="D54" s="16"/>
      <c r="E54" s="16"/>
      <c r="F54" s="16"/>
      <c r="G54" s="16"/>
      <c r="H54" s="16" t="s">
        <v>38</v>
      </c>
      <c r="I54" s="16"/>
      <c r="J54" s="16"/>
      <c r="K54" s="17">
        <f>84500</f>
        <v>84500</v>
      </c>
      <c r="L54" s="17"/>
      <c r="M54" s="17"/>
      <c r="N54" s="23" t="s">
        <v>1</v>
      </c>
      <c r="O54" s="23"/>
      <c r="P54" s="23"/>
      <c r="Q54" s="24" t="s">
        <v>1</v>
      </c>
      <c r="R54" s="24"/>
      <c r="S54" s="24"/>
      <c r="T54" s="24"/>
      <c r="U54" s="24"/>
    </row>
    <row r="55" spans="1:21" s="1" customFormat="1" ht="54.75" customHeight="1">
      <c r="A55" s="16" t="s">
        <v>84</v>
      </c>
      <c r="B55" s="16"/>
      <c r="C55" s="16"/>
      <c r="D55" s="16"/>
      <c r="E55" s="16"/>
      <c r="F55" s="16"/>
      <c r="G55" s="16"/>
      <c r="H55" s="16" t="s">
        <v>85</v>
      </c>
      <c r="I55" s="16"/>
      <c r="J55" s="16"/>
      <c r="K55" s="17">
        <f>84500</f>
        <v>84500</v>
      </c>
      <c r="L55" s="17"/>
      <c r="M55" s="17"/>
      <c r="N55" s="23" t="s">
        <v>1</v>
      </c>
      <c r="O55" s="23"/>
      <c r="P55" s="23"/>
      <c r="Q55" s="24" t="s">
        <v>1</v>
      </c>
      <c r="R55" s="24"/>
      <c r="S55" s="24"/>
      <c r="T55" s="24"/>
      <c r="U55" s="24"/>
    </row>
    <row r="56" spans="1:21" s="1" customFormat="1" ht="13.5" customHeight="1">
      <c r="A56" s="16" t="s">
        <v>86</v>
      </c>
      <c r="B56" s="16"/>
      <c r="C56" s="16"/>
      <c r="D56" s="16"/>
      <c r="E56" s="16"/>
      <c r="F56" s="16"/>
      <c r="G56" s="16"/>
      <c r="H56" s="16" t="s">
        <v>87</v>
      </c>
      <c r="I56" s="16"/>
      <c r="J56" s="16"/>
      <c r="K56" s="17">
        <f>84500</f>
        <v>84500</v>
      </c>
      <c r="L56" s="17"/>
      <c r="M56" s="17"/>
      <c r="N56" s="23" t="s">
        <v>1</v>
      </c>
      <c r="O56" s="23"/>
      <c r="P56" s="23"/>
      <c r="Q56" s="24" t="s">
        <v>1</v>
      </c>
      <c r="R56" s="24"/>
      <c r="S56" s="24"/>
      <c r="T56" s="24"/>
      <c r="U56" s="24"/>
    </row>
    <row r="57" spans="1:21" s="1" customFormat="1" ht="13.5" customHeight="1">
      <c r="A57" s="20" t="s">
        <v>32</v>
      </c>
      <c r="B57" s="21" t="s">
        <v>88</v>
      </c>
      <c r="C57" s="22" t="s">
        <v>89</v>
      </c>
      <c r="D57" s="22"/>
      <c r="E57" s="21" t="s">
        <v>90</v>
      </c>
      <c r="F57" s="19" t="s">
        <v>1</v>
      </c>
      <c r="G57" s="19"/>
      <c r="H57" s="16" t="s">
        <v>1</v>
      </c>
      <c r="I57" s="16"/>
      <c r="J57" s="16"/>
      <c r="K57" s="17">
        <f>84500</f>
        <v>84500</v>
      </c>
      <c r="L57" s="17"/>
      <c r="M57" s="17"/>
      <c r="N57" s="23" t="s">
        <v>1</v>
      </c>
      <c r="O57" s="23"/>
      <c r="P57" s="23"/>
      <c r="Q57" s="24" t="s">
        <v>1</v>
      </c>
      <c r="R57" s="24"/>
      <c r="S57" s="24"/>
      <c r="T57" s="24"/>
      <c r="U57" s="24"/>
    </row>
    <row r="58" spans="1:21" s="1" customFormat="1" ht="13.5" customHeight="1">
      <c r="A58" s="16" t="s">
        <v>91</v>
      </c>
      <c r="B58" s="16"/>
      <c r="C58" s="16"/>
      <c r="D58" s="16"/>
      <c r="E58" s="16"/>
      <c r="F58" s="16"/>
      <c r="G58" s="16"/>
      <c r="H58" s="16" t="s">
        <v>92</v>
      </c>
      <c r="I58" s="16"/>
      <c r="J58" s="16"/>
      <c r="K58" s="17">
        <f>1161957</f>
        <v>1161957</v>
      </c>
      <c r="L58" s="17"/>
      <c r="M58" s="17"/>
      <c r="N58" s="23" t="s">
        <v>1</v>
      </c>
      <c r="O58" s="23"/>
      <c r="P58" s="23"/>
      <c r="Q58" s="24" t="s">
        <v>1</v>
      </c>
      <c r="R58" s="24"/>
      <c r="S58" s="24"/>
      <c r="T58" s="24"/>
      <c r="U58" s="24"/>
    </row>
    <row r="59" spans="1:21" s="1" customFormat="1" ht="13.5" customHeight="1">
      <c r="A59" s="16" t="s">
        <v>93</v>
      </c>
      <c r="B59" s="16"/>
      <c r="C59" s="16"/>
      <c r="D59" s="16"/>
      <c r="E59" s="16"/>
      <c r="F59" s="16"/>
      <c r="G59" s="16"/>
      <c r="H59" s="16" t="s">
        <v>38</v>
      </c>
      <c r="I59" s="16"/>
      <c r="J59" s="16"/>
      <c r="K59" s="17">
        <f>1161957</f>
        <v>1161957</v>
      </c>
      <c r="L59" s="17"/>
      <c r="M59" s="17"/>
      <c r="N59" s="23" t="s">
        <v>1</v>
      </c>
      <c r="O59" s="23"/>
      <c r="P59" s="23"/>
      <c r="Q59" s="24" t="s">
        <v>1</v>
      </c>
      <c r="R59" s="24"/>
      <c r="S59" s="24"/>
      <c r="T59" s="24"/>
      <c r="U59" s="24"/>
    </row>
    <row r="60" spans="1:21" s="1" customFormat="1" ht="13.5" customHeight="1">
      <c r="A60" s="16" t="s">
        <v>94</v>
      </c>
      <c r="B60" s="16"/>
      <c r="C60" s="16"/>
      <c r="D60" s="16"/>
      <c r="E60" s="16"/>
      <c r="F60" s="16"/>
      <c r="G60" s="16"/>
      <c r="H60" s="16" t="s">
        <v>92</v>
      </c>
      <c r="I60" s="16"/>
      <c r="J60" s="16"/>
      <c r="K60" s="17">
        <f>1161957</f>
        <v>1161957</v>
      </c>
      <c r="L60" s="17"/>
      <c r="M60" s="17"/>
      <c r="N60" s="23" t="s">
        <v>1</v>
      </c>
      <c r="O60" s="23"/>
      <c r="P60" s="23"/>
      <c r="Q60" s="24" t="s">
        <v>1</v>
      </c>
      <c r="R60" s="24"/>
      <c r="S60" s="24"/>
      <c r="T60" s="24"/>
      <c r="U60" s="24"/>
    </row>
    <row r="61" spans="1:21" s="1" customFormat="1" ht="13.5" customHeight="1">
      <c r="A61" s="16" t="s">
        <v>95</v>
      </c>
      <c r="B61" s="16"/>
      <c r="C61" s="16"/>
      <c r="D61" s="16"/>
      <c r="E61" s="16"/>
      <c r="F61" s="16"/>
      <c r="G61" s="16"/>
      <c r="H61" s="16" t="s">
        <v>96</v>
      </c>
      <c r="I61" s="16"/>
      <c r="J61" s="16"/>
      <c r="K61" s="17">
        <f>1161957</f>
        <v>1161957</v>
      </c>
      <c r="L61" s="17"/>
      <c r="M61" s="17"/>
      <c r="N61" s="23" t="s">
        <v>1</v>
      </c>
      <c r="O61" s="23"/>
      <c r="P61" s="23"/>
      <c r="Q61" s="24" t="s">
        <v>1</v>
      </c>
      <c r="R61" s="24"/>
      <c r="S61" s="24"/>
      <c r="T61" s="24"/>
      <c r="U61" s="24"/>
    </row>
    <row r="62" spans="1:21" s="1" customFormat="1" ht="13.5" customHeight="1">
      <c r="A62" s="20" t="s">
        <v>32</v>
      </c>
      <c r="B62" s="21" t="s">
        <v>97</v>
      </c>
      <c r="C62" s="22" t="s">
        <v>98</v>
      </c>
      <c r="D62" s="22"/>
      <c r="E62" s="21" t="s">
        <v>99</v>
      </c>
      <c r="F62" s="19" t="s">
        <v>1</v>
      </c>
      <c r="G62" s="19"/>
      <c r="H62" s="16" t="s">
        <v>1</v>
      </c>
      <c r="I62" s="16"/>
      <c r="J62" s="16"/>
      <c r="K62" s="17">
        <f>1161957</f>
        <v>1161957</v>
      </c>
      <c r="L62" s="17"/>
      <c r="M62" s="17"/>
      <c r="N62" s="23" t="s">
        <v>1</v>
      </c>
      <c r="O62" s="23"/>
      <c r="P62" s="23"/>
      <c r="Q62" s="24" t="s">
        <v>1</v>
      </c>
      <c r="R62" s="24"/>
      <c r="S62" s="24"/>
      <c r="T62" s="24"/>
      <c r="U62" s="24"/>
    </row>
    <row r="63" spans="1:21" s="1" customFormat="1" ht="13.5" customHeight="1">
      <c r="A63" s="16" t="s">
        <v>100</v>
      </c>
      <c r="B63" s="16"/>
      <c r="C63" s="16"/>
      <c r="D63" s="16"/>
      <c r="E63" s="16"/>
      <c r="F63" s="16"/>
      <c r="G63" s="16"/>
      <c r="H63" s="16" t="s">
        <v>101</v>
      </c>
      <c r="I63" s="16"/>
      <c r="J63" s="16"/>
      <c r="K63" s="17">
        <f>3674985.45</f>
        <v>3674985.45</v>
      </c>
      <c r="L63" s="17"/>
      <c r="M63" s="17"/>
      <c r="N63" s="17">
        <f>3470000</f>
        <v>3470000</v>
      </c>
      <c r="O63" s="17"/>
      <c r="P63" s="17"/>
      <c r="Q63" s="18">
        <f>3480000</f>
        <v>3480000</v>
      </c>
      <c r="R63" s="18"/>
      <c r="S63" s="18"/>
      <c r="T63" s="18"/>
      <c r="U63" s="18"/>
    </row>
    <row r="64" spans="1:21" s="1" customFormat="1" ht="33.75" customHeight="1">
      <c r="A64" s="16" t="s">
        <v>102</v>
      </c>
      <c r="B64" s="16"/>
      <c r="C64" s="16"/>
      <c r="D64" s="16"/>
      <c r="E64" s="16"/>
      <c r="F64" s="16"/>
      <c r="G64" s="16"/>
      <c r="H64" s="16" t="s">
        <v>61</v>
      </c>
      <c r="I64" s="16"/>
      <c r="J64" s="16"/>
      <c r="K64" s="17">
        <f>2899293.99</f>
        <v>2899293.99</v>
      </c>
      <c r="L64" s="17"/>
      <c r="M64" s="17"/>
      <c r="N64" s="17">
        <f>3310000</f>
        <v>3310000</v>
      </c>
      <c r="O64" s="17"/>
      <c r="P64" s="17"/>
      <c r="Q64" s="18">
        <f>3330000</f>
        <v>3330000</v>
      </c>
      <c r="R64" s="18"/>
      <c r="S64" s="18"/>
      <c r="T64" s="18"/>
      <c r="U64" s="18"/>
    </row>
    <row r="65" spans="1:21" s="1" customFormat="1" ht="13.5" customHeight="1">
      <c r="A65" s="16" t="s">
        <v>103</v>
      </c>
      <c r="B65" s="16"/>
      <c r="C65" s="16"/>
      <c r="D65" s="16"/>
      <c r="E65" s="16"/>
      <c r="F65" s="16"/>
      <c r="G65" s="16"/>
      <c r="H65" s="16" t="s">
        <v>104</v>
      </c>
      <c r="I65" s="16"/>
      <c r="J65" s="16"/>
      <c r="K65" s="17">
        <f>2899293.99</f>
        <v>2899293.99</v>
      </c>
      <c r="L65" s="17"/>
      <c r="M65" s="17"/>
      <c r="N65" s="17">
        <f>3310000</f>
        <v>3310000</v>
      </c>
      <c r="O65" s="17"/>
      <c r="P65" s="17"/>
      <c r="Q65" s="18">
        <f>3330000</f>
        <v>3330000</v>
      </c>
      <c r="R65" s="18"/>
      <c r="S65" s="18"/>
      <c r="T65" s="18"/>
      <c r="U65" s="18"/>
    </row>
    <row r="66" spans="1:21" s="1" customFormat="1" ht="24" customHeight="1">
      <c r="A66" s="16" t="s">
        <v>105</v>
      </c>
      <c r="B66" s="16"/>
      <c r="C66" s="16"/>
      <c r="D66" s="16"/>
      <c r="E66" s="16"/>
      <c r="F66" s="16"/>
      <c r="G66" s="16"/>
      <c r="H66" s="16" t="s">
        <v>68</v>
      </c>
      <c r="I66" s="16"/>
      <c r="J66" s="16"/>
      <c r="K66" s="23" t="s">
        <v>1</v>
      </c>
      <c r="L66" s="23"/>
      <c r="M66" s="23"/>
      <c r="N66" s="17">
        <f>550000</f>
        <v>550000</v>
      </c>
      <c r="O66" s="17"/>
      <c r="P66" s="17"/>
      <c r="Q66" s="18">
        <f>550000</f>
        <v>550000</v>
      </c>
      <c r="R66" s="18"/>
      <c r="S66" s="18"/>
      <c r="T66" s="18"/>
      <c r="U66" s="18"/>
    </row>
    <row r="67" spans="1:21" s="1" customFormat="1" ht="13.5" customHeight="1">
      <c r="A67" s="20" t="s">
        <v>32</v>
      </c>
      <c r="B67" s="21" t="s">
        <v>106</v>
      </c>
      <c r="C67" s="22" t="s">
        <v>107</v>
      </c>
      <c r="D67" s="22"/>
      <c r="E67" s="21" t="s">
        <v>69</v>
      </c>
      <c r="F67" s="19" t="s">
        <v>1</v>
      </c>
      <c r="G67" s="19"/>
      <c r="H67" s="16" t="s">
        <v>1</v>
      </c>
      <c r="I67" s="16"/>
      <c r="J67" s="16"/>
      <c r="K67" s="23" t="s">
        <v>1</v>
      </c>
      <c r="L67" s="23"/>
      <c r="M67" s="23"/>
      <c r="N67" s="17">
        <f>550000</f>
        <v>550000</v>
      </c>
      <c r="O67" s="17"/>
      <c r="P67" s="17"/>
      <c r="Q67" s="18">
        <f>550000</f>
        <v>550000</v>
      </c>
      <c r="R67" s="18"/>
      <c r="S67" s="18"/>
      <c r="T67" s="18"/>
      <c r="U67" s="18"/>
    </row>
    <row r="68" spans="1:21" s="1" customFormat="1" ht="24" customHeight="1">
      <c r="A68" s="16" t="s">
        <v>108</v>
      </c>
      <c r="B68" s="16"/>
      <c r="C68" s="16"/>
      <c r="D68" s="16"/>
      <c r="E68" s="16"/>
      <c r="F68" s="16"/>
      <c r="G68" s="16"/>
      <c r="H68" s="16" t="s">
        <v>109</v>
      </c>
      <c r="I68" s="16"/>
      <c r="J68" s="16"/>
      <c r="K68" s="17">
        <f>2759293.99</f>
        <v>2759293.99</v>
      </c>
      <c r="L68" s="17"/>
      <c r="M68" s="17"/>
      <c r="N68" s="17">
        <f>2630000</f>
        <v>2630000</v>
      </c>
      <c r="O68" s="17"/>
      <c r="P68" s="17"/>
      <c r="Q68" s="18">
        <f>2650000</f>
        <v>2650000</v>
      </c>
      <c r="R68" s="18"/>
      <c r="S68" s="18"/>
      <c r="T68" s="18"/>
      <c r="U68" s="18"/>
    </row>
    <row r="69" spans="1:21" s="1" customFormat="1" ht="13.5" customHeight="1">
      <c r="A69" s="20" t="s">
        <v>32</v>
      </c>
      <c r="B69" s="21" t="s">
        <v>106</v>
      </c>
      <c r="C69" s="22" t="s">
        <v>107</v>
      </c>
      <c r="D69" s="22"/>
      <c r="E69" s="21" t="s">
        <v>110</v>
      </c>
      <c r="F69" s="19" t="s">
        <v>1</v>
      </c>
      <c r="G69" s="19"/>
      <c r="H69" s="16" t="s">
        <v>1</v>
      </c>
      <c r="I69" s="16"/>
      <c r="J69" s="16"/>
      <c r="K69" s="17">
        <f>2759293.99</f>
        <v>2759293.99</v>
      </c>
      <c r="L69" s="17"/>
      <c r="M69" s="17"/>
      <c r="N69" s="17">
        <f>2630000</f>
        <v>2630000</v>
      </c>
      <c r="O69" s="17"/>
      <c r="P69" s="17"/>
      <c r="Q69" s="18">
        <f>2650000</f>
        <v>2650000</v>
      </c>
      <c r="R69" s="18"/>
      <c r="S69" s="18"/>
      <c r="T69" s="18"/>
      <c r="U69" s="18"/>
    </row>
    <row r="70" spans="1:21" s="1" customFormat="1" ht="24" customHeight="1">
      <c r="A70" s="16" t="s">
        <v>111</v>
      </c>
      <c r="B70" s="16"/>
      <c r="C70" s="16"/>
      <c r="D70" s="16"/>
      <c r="E70" s="16"/>
      <c r="F70" s="16"/>
      <c r="G70" s="16"/>
      <c r="H70" s="16" t="s">
        <v>112</v>
      </c>
      <c r="I70" s="16"/>
      <c r="J70" s="16"/>
      <c r="K70" s="17">
        <f>90000</f>
        <v>90000</v>
      </c>
      <c r="L70" s="17"/>
      <c r="M70" s="17"/>
      <c r="N70" s="17">
        <f>100000</f>
        <v>100000</v>
      </c>
      <c r="O70" s="17"/>
      <c r="P70" s="17"/>
      <c r="Q70" s="18">
        <f>100000</f>
        <v>100000</v>
      </c>
      <c r="R70" s="18"/>
      <c r="S70" s="18"/>
      <c r="T70" s="18"/>
      <c r="U70" s="18"/>
    </row>
    <row r="71" spans="1:21" s="1" customFormat="1" ht="13.5" customHeight="1">
      <c r="A71" s="20" t="s">
        <v>32</v>
      </c>
      <c r="B71" s="21" t="s">
        <v>106</v>
      </c>
      <c r="C71" s="22" t="s">
        <v>107</v>
      </c>
      <c r="D71" s="22"/>
      <c r="E71" s="21" t="s">
        <v>113</v>
      </c>
      <c r="F71" s="19" t="s">
        <v>1</v>
      </c>
      <c r="G71" s="19"/>
      <c r="H71" s="16" t="s">
        <v>1</v>
      </c>
      <c r="I71" s="16"/>
      <c r="J71" s="16"/>
      <c r="K71" s="17">
        <f>90000</f>
        <v>90000</v>
      </c>
      <c r="L71" s="17"/>
      <c r="M71" s="17"/>
      <c r="N71" s="17">
        <f>100000</f>
        <v>100000</v>
      </c>
      <c r="O71" s="17"/>
      <c r="P71" s="17"/>
      <c r="Q71" s="18">
        <f>100000</f>
        <v>100000</v>
      </c>
      <c r="R71" s="18"/>
      <c r="S71" s="18"/>
      <c r="T71" s="18"/>
      <c r="U71" s="18"/>
    </row>
    <row r="72" spans="1:21" s="1" customFormat="1" ht="13.5" customHeight="1">
      <c r="A72" s="16" t="s">
        <v>114</v>
      </c>
      <c r="B72" s="16"/>
      <c r="C72" s="16"/>
      <c r="D72" s="16"/>
      <c r="E72" s="16"/>
      <c r="F72" s="16"/>
      <c r="G72" s="16"/>
      <c r="H72" s="16" t="s">
        <v>115</v>
      </c>
      <c r="I72" s="16"/>
      <c r="J72" s="16"/>
      <c r="K72" s="17">
        <f>15000</f>
        <v>15000</v>
      </c>
      <c r="L72" s="17"/>
      <c r="M72" s="17"/>
      <c r="N72" s="17">
        <f>15000</f>
        <v>15000</v>
      </c>
      <c r="O72" s="17"/>
      <c r="P72" s="17"/>
      <c r="Q72" s="18">
        <f>15000</f>
        <v>15000</v>
      </c>
      <c r="R72" s="18"/>
      <c r="S72" s="18"/>
      <c r="T72" s="18"/>
      <c r="U72" s="18"/>
    </row>
    <row r="73" spans="1:21" s="1" customFormat="1" ht="13.5" customHeight="1">
      <c r="A73" s="20" t="s">
        <v>32</v>
      </c>
      <c r="B73" s="21" t="s">
        <v>106</v>
      </c>
      <c r="C73" s="22" t="s">
        <v>107</v>
      </c>
      <c r="D73" s="22"/>
      <c r="E73" s="21" t="s">
        <v>116</v>
      </c>
      <c r="F73" s="19" t="s">
        <v>1</v>
      </c>
      <c r="G73" s="19"/>
      <c r="H73" s="16" t="s">
        <v>1</v>
      </c>
      <c r="I73" s="16"/>
      <c r="J73" s="16"/>
      <c r="K73" s="17">
        <f>15000</f>
        <v>15000</v>
      </c>
      <c r="L73" s="17"/>
      <c r="M73" s="17"/>
      <c r="N73" s="17">
        <f>15000</f>
        <v>15000</v>
      </c>
      <c r="O73" s="17"/>
      <c r="P73" s="17"/>
      <c r="Q73" s="18">
        <f>15000</f>
        <v>15000</v>
      </c>
      <c r="R73" s="18"/>
      <c r="S73" s="18"/>
      <c r="T73" s="18"/>
      <c r="U73" s="18"/>
    </row>
    <row r="74" spans="1:21" s="1" customFormat="1" ht="13.5" customHeight="1">
      <c r="A74" s="16" t="s">
        <v>117</v>
      </c>
      <c r="B74" s="16"/>
      <c r="C74" s="16"/>
      <c r="D74" s="16"/>
      <c r="E74" s="16"/>
      <c r="F74" s="16"/>
      <c r="G74" s="16"/>
      <c r="H74" s="16" t="s">
        <v>118</v>
      </c>
      <c r="I74" s="16"/>
      <c r="J74" s="16"/>
      <c r="K74" s="17">
        <f>35000</f>
        <v>35000</v>
      </c>
      <c r="L74" s="17"/>
      <c r="M74" s="17"/>
      <c r="N74" s="17">
        <f>15000</f>
        <v>15000</v>
      </c>
      <c r="O74" s="17"/>
      <c r="P74" s="17"/>
      <c r="Q74" s="18">
        <f>15000</f>
        <v>15000</v>
      </c>
      <c r="R74" s="18"/>
      <c r="S74" s="18"/>
      <c r="T74" s="18"/>
      <c r="U74" s="18"/>
    </row>
    <row r="75" spans="1:21" s="1" customFormat="1" ht="13.5" customHeight="1">
      <c r="A75" s="20" t="s">
        <v>32</v>
      </c>
      <c r="B75" s="21" t="s">
        <v>106</v>
      </c>
      <c r="C75" s="22" t="s">
        <v>107</v>
      </c>
      <c r="D75" s="22"/>
      <c r="E75" s="21" t="s">
        <v>119</v>
      </c>
      <c r="F75" s="19" t="s">
        <v>1</v>
      </c>
      <c r="G75" s="19"/>
      <c r="H75" s="16" t="s">
        <v>1</v>
      </c>
      <c r="I75" s="16"/>
      <c r="J75" s="16"/>
      <c r="K75" s="17">
        <f>35000</f>
        <v>35000</v>
      </c>
      <c r="L75" s="17"/>
      <c r="M75" s="17"/>
      <c r="N75" s="17">
        <f>15000</f>
        <v>15000</v>
      </c>
      <c r="O75" s="17"/>
      <c r="P75" s="17"/>
      <c r="Q75" s="18">
        <f>15000</f>
        <v>15000</v>
      </c>
      <c r="R75" s="18"/>
      <c r="S75" s="18"/>
      <c r="T75" s="18"/>
      <c r="U75" s="18"/>
    </row>
    <row r="76" spans="1:21" s="1" customFormat="1" ht="33.75" customHeight="1">
      <c r="A76" s="16" t="s">
        <v>120</v>
      </c>
      <c r="B76" s="16"/>
      <c r="C76" s="16"/>
      <c r="D76" s="16"/>
      <c r="E76" s="16"/>
      <c r="F76" s="16"/>
      <c r="G76" s="16"/>
      <c r="H76" s="16" t="s">
        <v>121</v>
      </c>
      <c r="I76" s="16"/>
      <c r="J76" s="16"/>
      <c r="K76" s="17">
        <f>775691.46</f>
        <v>775691.46</v>
      </c>
      <c r="L76" s="17"/>
      <c r="M76" s="17"/>
      <c r="N76" s="17">
        <f>160000</f>
        <v>160000</v>
      </c>
      <c r="O76" s="17"/>
      <c r="P76" s="17"/>
      <c r="Q76" s="18">
        <f>150000</f>
        <v>150000</v>
      </c>
      <c r="R76" s="18"/>
      <c r="S76" s="18"/>
      <c r="T76" s="18"/>
      <c r="U76" s="18"/>
    </row>
    <row r="77" spans="1:21" s="1" customFormat="1" ht="13.5" customHeight="1">
      <c r="A77" s="16" t="s">
        <v>122</v>
      </c>
      <c r="B77" s="16"/>
      <c r="C77" s="16"/>
      <c r="D77" s="16"/>
      <c r="E77" s="16"/>
      <c r="F77" s="16"/>
      <c r="G77" s="16"/>
      <c r="H77" s="16" t="s">
        <v>104</v>
      </c>
      <c r="I77" s="16"/>
      <c r="J77" s="16"/>
      <c r="K77" s="17">
        <f>775691.46</f>
        <v>775691.46</v>
      </c>
      <c r="L77" s="17"/>
      <c r="M77" s="17"/>
      <c r="N77" s="17">
        <f>160000</f>
        <v>160000</v>
      </c>
      <c r="O77" s="17"/>
      <c r="P77" s="17"/>
      <c r="Q77" s="18">
        <f>150000</f>
        <v>150000</v>
      </c>
      <c r="R77" s="18"/>
      <c r="S77" s="18"/>
      <c r="T77" s="18"/>
      <c r="U77" s="18"/>
    </row>
    <row r="78" spans="1:21" s="1" customFormat="1" ht="24" customHeight="1">
      <c r="A78" s="16" t="s">
        <v>123</v>
      </c>
      <c r="B78" s="16"/>
      <c r="C78" s="16"/>
      <c r="D78" s="16"/>
      <c r="E78" s="16"/>
      <c r="F78" s="16"/>
      <c r="G78" s="16"/>
      <c r="H78" s="16" t="s">
        <v>109</v>
      </c>
      <c r="I78" s="16"/>
      <c r="J78" s="16"/>
      <c r="K78" s="17">
        <f>775691.46</f>
        <v>775691.46</v>
      </c>
      <c r="L78" s="17"/>
      <c r="M78" s="17"/>
      <c r="N78" s="17">
        <f>160000</f>
        <v>160000</v>
      </c>
      <c r="O78" s="17"/>
      <c r="P78" s="17"/>
      <c r="Q78" s="18">
        <f>150000</f>
        <v>150000</v>
      </c>
      <c r="R78" s="18"/>
      <c r="S78" s="18"/>
      <c r="T78" s="18"/>
      <c r="U78" s="18"/>
    </row>
    <row r="79" spans="1:21" s="1" customFormat="1" ht="13.5" customHeight="1">
      <c r="A79" s="20" t="s">
        <v>32</v>
      </c>
      <c r="B79" s="21" t="s">
        <v>106</v>
      </c>
      <c r="C79" s="22" t="s">
        <v>124</v>
      </c>
      <c r="D79" s="22"/>
      <c r="E79" s="21" t="s">
        <v>110</v>
      </c>
      <c r="F79" s="19" t="s">
        <v>1</v>
      </c>
      <c r="G79" s="19"/>
      <c r="H79" s="16" t="s">
        <v>1</v>
      </c>
      <c r="I79" s="16"/>
      <c r="J79" s="16"/>
      <c r="K79" s="17">
        <f>775691.46</f>
        <v>775691.46</v>
      </c>
      <c r="L79" s="17"/>
      <c r="M79" s="17"/>
      <c r="N79" s="17">
        <f>160000</f>
        <v>160000</v>
      </c>
      <c r="O79" s="17"/>
      <c r="P79" s="17"/>
      <c r="Q79" s="18">
        <f>150000</f>
        <v>150000</v>
      </c>
      <c r="R79" s="18"/>
      <c r="S79" s="18"/>
      <c r="T79" s="18"/>
      <c r="U79" s="18"/>
    </row>
    <row r="80" spans="1:21" s="1" customFormat="1" ht="13.5" customHeight="1">
      <c r="A80" s="16" t="s">
        <v>125</v>
      </c>
      <c r="B80" s="16"/>
      <c r="C80" s="16"/>
      <c r="D80" s="16"/>
      <c r="E80" s="16"/>
      <c r="F80" s="16"/>
      <c r="G80" s="16"/>
      <c r="H80" s="16" t="s">
        <v>126</v>
      </c>
      <c r="I80" s="16"/>
      <c r="J80" s="16"/>
      <c r="K80" s="17">
        <f>421874.79</f>
        <v>421874.79</v>
      </c>
      <c r="L80" s="17"/>
      <c r="M80" s="17"/>
      <c r="N80" s="17">
        <f>397700</f>
        <v>397700</v>
      </c>
      <c r="O80" s="17"/>
      <c r="P80" s="17"/>
      <c r="Q80" s="18">
        <f>411000</f>
        <v>411000</v>
      </c>
      <c r="R80" s="18"/>
      <c r="S80" s="18"/>
      <c r="T80" s="18"/>
      <c r="U80" s="18"/>
    </row>
    <row r="81" spans="1:21" s="1" customFormat="1" ht="13.5" customHeight="1">
      <c r="A81" s="16" t="s">
        <v>127</v>
      </c>
      <c r="B81" s="16"/>
      <c r="C81" s="16"/>
      <c r="D81" s="16"/>
      <c r="E81" s="16"/>
      <c r="F81" s="16"/>
      <c r="G81" s="16"/>
      <c r="H81" s="16" t="s">
        <v>128</v>
      </c>
      <c r="I81" s="16"/>
      <c r="J81" s="16"/>
      <c r="K81" s="17">
        <f>421874.79</f>
        <v>421874.79</v>
      </c>
      <c r="L81" s="17"/>
      <c r="M81" s="17"/>
      <c r="N81" s="17">
        <f>397700</f>
        <v>397700</v>
      </c>
      <c r="O81" s="17"/>
      <c r="P81" s="17"/>
      <c r="Q81" s="18">
        <f>411000</f>
        <v>411000</v>
      </c>
      <c r="R81" s="18"/>
      <c r="S81" s="18"/>
      <c r="T81" s="18"/>
      <c r="U81" s="18"/>
    </row>
    <row r="82" spans="1:21" s="1" customFormat="1" ht="13.5" customHeight="1">
      <c r="A82" s="16" t="s">
        <v>129</v>
      </c>
      <c r="B82" s="16"/>
      <c r="C82" s="16"/>
      <c r="D82" s="16"/>
      <c r="E82" s="16"/>
      <c r="F82" s="16"/>
      <c r="G82" s="16"/>
      <c r="H82" s="16" t="s">
        <v>38</v>
      </c>
      <c r="I82" s="16"/>
      <c r="J82" s="16"/>
      <c r="K82" s="17">
        <f>421874.79</f>
        <v>421874.79</v>
      </c>
      <c r="L82" s="17"/>
      <c r="M82" s="17"/>
      <c r="N82" s="17">
        <f>397700</f>
        <v>397700</v>
      </c>
      <c r="O82" s="17"/>
      <c r="P82" s="17"/>
      <c r="Q82" s="18">
        <f>411000</f>
        <v>411000</v>
      </c>
      <c r="R82" s="18"/>
      <c r="S82" s="18"/>
      <c r="T82" s="18"/>
      <c r="U82" s="18"/>
    </row>
    <row r="83" spans="1:21" s="1" customFormat="1" ht="33.75" customHeight="1">
      <c r="A83" s="16" t="s">
        <v>130</v>
      </c>
      <c r="B83" s="16"/>
      <c r="C83" s="16"/>
      <c r="D83" s="16"/>
      <c r="E83" s="16"/>
      <c r="F83" s="16"/>
      <c r="G83" s="16"/>
      <c r="H83" s="16" t="s">
        <v>131</v>
      </c>
      <c r="I83" s="16"/>
      <c r="J83" s="16"/>
      <c r="K83" s="17">
        <f>421874.79</f>
        <v>421874.79</v>
      </c>
      <c r="L83" s="17"/>
      <c r="M83" s="17"/>
      <c r="N83" s="17">
        <f>397700</f>
        <v>397700</v>
      </c>
      <c r="O83" s="17"/>
      <c r="P83" s="17"/>
      <c r="Q83" s="18">
        <f>411000</f>
        <v>411000</v>
      </c>
      <c r="R83" s="18"/>
      <c r="S83" s="18"/>
      <c r="T83" s="18"/>
      <c r="U83" s="18"/>
    </row>
    <row r="84" spans="1:21" s="1" customFormat="1" ht="13.5" customHeight="1">
      <c r="A84" s="16" t="s">
        <v>132</v>
      </c>
      <c r="B84" s="16"/>
      <c r="C84" s="16"/>
      <c r="D84" s="16"/>
      <c r="E84" s="16"/>
      <c r="F84" s="16"/>
      <c r="G84" s="16"/>
      <c r="H84" s="16" t="s">
        <v>42</v>
      </c>
      <c r="I84" s="16"/>
      <c r="J84" s="16"/>
      <c r="K84" s="17">
        <f>302932.8</f>
        <v>302932.8</v>
      </c>
      <c r="L84" s="17"/>
      <c r="M84" s="17"/>
      <c r="N84" s="17">
        <f>305500</f>
        <v>305500</v>
      </c>
      <c r="O84" s="17"/>
      <c r="P84" s="17"/>
      <c r="Q84" s="18">
        <f>315600</f>
        <v>315600</v>
      </c>
      <c r="R84" s="18"/>
      <c r="S84" s="18"/>
      <c r="T84" s="18"/>
      <c r="U84" s="18"/>
    </row>
    <row r="85" spans="1:21" s="1" customFormat="1" ht="13.5" customHeight="1">
      <c r="A85" s="20" t="s">
        <v>32</v>
      </c>
      <c r="B85" s="21" t="s">
        <v>133</v>
      </c>
      <c r="C85" s="22" t="s">
        <v>134</v>
      </c>
      <c r="D85" s="22"/>
      <c r="E85" s="21" t="s">
        <v>45</v>
      </c>
      <c r="F85" s="19" t="s">
        <v>1</v>
      </c>
      <c r="G85" s="19"/>
      <c r="H85" s="16" t="s">
        <v>1</v>
      </c>
      <c r="I85" s="16"/>
      <c r="J85" s="16"/>
      <c r="K85" s="17">
        <f>302932.8</f>
        <v>302932.8</v>
      </c>
      <c r="L85" s="17"/>
      <c r="M85" s="17"/>
      <c r="N85" s="17">
        <f>305500</f>
        <v>305500</v>
      </c>
      <c r="O85" s="17"/>
      <c r="P85" s="17"/>
      <c r="Q85" s="18">
        <f>315600</f>
        <v>315600</v>
      </c>
      <c r="R85" s="18"/>
      <c r="S85" s="18"/>
      <c r="T85" s="18"/>
      <c r="U85" s="18"/>
    </row>
    <row r="86" spans="1:21" s="1" customFormat="1" ht="33.75" customHeight="1">
      <c r="A86" s="16" t="s">
        <v>135</v>
      </c>
      <c r="B86" s="16"/>
      <c r="C86" s="16"/>
      <c r="D86" s="16"/>
      <c r="E86" s="16"/>
      <c r="F86" s="16"/>
      <c r="G86" s="16"/>
      <c r="H86" s="16" t="s">
        <v>47</v>
      </c>
      <c r="I86" s="16"/>
      <c r="J86" s="16"/>
      <c r="K86" s="17">
        <f>94944.98</f>
        <v>94944.98</v>
      </c>
      <c r="L86" s="17"/>
      <c r="M86" s="17"/>
      <c r="N86" s="17">
        <f>92200</f>
        <v>92200</v>
      </c>
      <c r="O86" s="17"/>
      <c r="P86" s="17"/>
      <c r="Q86" s="18">
        <f>95400</f>
        <v>95400</v>
      </c>
      <c r="R86" s="18"/>
      <c r="S86" s="18"/>
      <c r="T86" s="18"/>
      <c r="U86" s="18"/>
    </row>
    <row r="87" spans="1:21" s="1" customFormat="1" ht="13.5" customHeight="1">
      <c r="A87" s="20" t="s">
        <v>32</v>
      </c>
      <c r="B87" s="21" t="s">
        <v>133</v>
      </c>
      <c r="C87" s="22" t="s">
        <v>134</v>
      </c>
      <c r="D87" s="22"/>
      <c r="E87" s="21" t="s">
        <v>48</v>
      </c>
      <c r="F87" s="19" t="s">
        <v>1</v>
      </c>
      <c r="G87" s="19"/>
      <c r="H87" s="16" t="s">
        <v>1</v>
      </c>
      <c r="I87" s="16"/>
      <c r="J87" s="16"/>
      <c r="K87" s="17">
        <f>94944.98</f>
        <v>94944.98</v>
      </c>
      <c r="L87" s="17"/>
      <c r="M87" s="17"/>
      <c r="N87" s="17">
        <f>92200</f>
        <v>92200</v>
      </c>
      <c r="O87" s="17"/>
      <c r="P87" s="17"/>
      <c r="Q87" s="18">
        <f>95400</f>
        <v>95400</v>
      </c>
      <c r="R87" s="18"/>
      <c r="S87" s="18"/>
      <c r="T87" s="18"/>
      <c r="U87" s="18"/>
    </row>
    <row r="88" spans="1:21" s="1" customFormat="1" ht="24" customHeight="1">
      <c r="A88" s="16" t="s">
        <v>136</v>
      </c>
      <c r="B88" s="16"/>
      <c r="C88" s="16"/>
      <c r="D88" s="16"/>
      <c r="E88" s="16"/>
      <c r="F88" s="16"/>
      <c r="G88" s="16"/>
      <c r="H88" s="16" t="s">
        <v>137</v>
      </c>
      <c r="I88" s="16"/>
      <c r="J88" s="16"/>
      <c r="K88" s="17">
        <f>23997.01</f>
        <v>23997.01</v>
      </c>
      <c r="L88" s="17"/>
      <c r="M88" s="17"/>
      <c r="N88" s="23" t="s">
        <v>1</v>
      </c>
      <c r="O88" s="23"/>
      <c r="P88" s="23"/>
      <c r="Q88" s="24" t="s">
        <v>1</v>
      </c>
      <c r="R88" s="24"/>
      <c r="S88" s="24"/>
      <c r="T88" s="24"/>
      <c r="U88" s="24"/>
    </row>
    <row r="89" spans="1:21" s="1" customFormat="1" ht="13.5" customHeight="1">
      <c r="A89" s="20" t="s">
        <v>32</v>
      </c>
      <c r="B89" s="21" t="s">
        <v>133</v>
      </c>
      <c r="C89" s="22" t="s">
        <v>134</v>
      </c>
      <c r="D89" s="22"/>
      <c r="E89" s="21" t="s">
        <v>138</v>
      </c>
      <c r="F89" s="19" t="s">
        <v>1</v>
      </c>
      <c r="G89" s="19"/>
      <c r="H89" s="16" t="s">
        <v>1</v>
      </c>
      <c r="I89" s="16"/>
      <c r="J89" s="16"/>
      <c r="K89" s="17">
        <f>23997.01</f>
        <v>23997.01</v>
      </c>
      <c r="L89" s="17"/>
      <c r="M89" s="17"/>
      <c r="N89" s="23" t="s">
        <v>1</v>
      </c>
      <c r="O89" s="23"/>
      <c r="P89" s="23"/>
      <c r="Q89" s="24" t="s">
        <v>1</v>
      </c>
      <c r="R89" s="24"/>
      <c r="S89" s="24"/>
      <c r="T89" s="24"/>
      <c r="U89" s="24"/>
    </row>
    <row r="90" spans="1:21" s="1" customFormat="1" ht="24" customHeight="1">
      <c r="A90" s="16" t="s">
        <v>139</v>
      </c>
      <c r="B90" s="16"/>
      <c r="C90" s="16"/>
      <c r="D90" s="16"/>
      <c r="E90" s="16"/>
      <c r="F90" s="16"/>
      <c r="G90" s="16"/>
      <c r="H90" s="16" t="s">
        <v>140</v>
      </c>
      <c r="I90" s="16"/>
      <c r="J90" s="16"/>
      <c r="K90" s="17">
        <f>612000</f>
        <v>612000</v>
      </c>
      <c r="L90" s="17"/>
      <c r="M90" s="17"/>
      <c r="N90" s="17">
        <f>443100</f>
        <v>443100</v>
      </c>
      <c r="O90" s="17"/>
      <c r="P90" s="17"/>
      <c r="Q90" s="18">
        <f>443100</f>
        <v>443100</v>
      </c>
      <c r="R90" s="18"/>
      <c r="S90" s="18"/>
      <c r="T90" s="18"/>
      <c r="U90" s="18"/>
    </row>
    <row r="91" spans="1:21" s="1" customFormat="1" ht="13.5" customHeight="1">
      <c r="A91" s="16" t="s">
        <v>141</v>
      </c>
      <c r="B91" s="16"/>
      <c r="C91" s="16"/>
      <c r="D91" s="16"/>
      <c r="E91" s="16"/>
      <c r="F91" s="16"/>
      <c r="G91" s="16"/>
      <c r="H91" s="16" t="s">
        <v>142</v>
      </c>
      <c r="I91" s="16"/>
      <c r="J91" s="16"/>
      <c r="K91" s="17">
        <f>150000</f>
        <v>150000</v>
      </c>
      <c r="L91" s="17"/>
      <c r="M91" s="17"/>
      <c r="N91" s="17">
        <f>150000</f>
        <v>150000</v>
      </c>
      <c r="O91" s="17"/>
      <c r="P91" s="17"/>
      <c r="Q91" s="18">
        <f>150000</f>
        <v>150000</v>
      </c>
      <c r="R91" s="18"/>
      <c r="S91" s="18"/>
      <c r="T91" s="18"/>
      <c r="U91" s="18"/>
    </row>
    <row r="92" spans="1:21" s="1" customFormat="1" ht="33.75" customHeight="1">
      <c r="A92" s="16" t="s">
        <v>143</v>
      </c>
      <c r="B92" s="16"/>
      <c r="C92" s="16"/>
      <c r="D92" s="16"/>
      <c r="E92" s="16"/>
      <c r="F92" s="16"/>
      <c r="G92" s="16"/>
      <c r="H92" s="16" t="s">
        <v>144</v>
      </c>
      <c r="I92" s="16"/>
      <c r="J92" s="16"/>
      <c r="K92" s="17">
        <f>150000</f>
        <v>150000</v>
      </c>
      <c r="L92" s="17"/>
      <c r="M92" s="17"/>
      <c r="N92" s="17">
        <f>150000</f>
        <v>150000</v>
      </c>
      <c r="O92" s="17"/>
      <c r="P92" s="17"/>
      <c r="Q92" s="18">
        <f>150000</f>
        <v>150000</v>
      </c>
      <c r="R92" s="18"/>
      <c r="S92" s="18"/>
      <c r="T92" s="18"/>
      <c r="U92" s="18"/>
    </row>
    <row r="93" spans="1:21" s="1" customFormat="1" ht="66" customHeight="1">
      <c r="A93" s="16" t="s">
        <v>145</v>
      </c>
      <c r="B93" s="16"/>
      <c r="C93" s="16"/>
      <c r="D93" s="16"/>
      <c r="E93" s="16"/>
      <c r="F93" s="16"/>
      <c r="G93" s="16"/>
      <c r="H93" s="16" t="s">
        <v>146</v>
      </c>
      <c r="I93" s="16"/>
      <c r="J93" s="16"/>
      <c r="K93" s="17">
        <f>150000</f>
        <v>150000</v>
      </c>
      <c r="L93" s="17"/>
      <c r="M93" s="17"/>
      <c r="N93" s="17">
        <f>150000</f>
        <v>150000</v>
      </c>
      <c r="O93" s="17"/>
      <c r="P93" s="17"/>
      <c r="Q93" s="18">
        <f>150000</f>
        <v>150000</v>
      </c>
      <c r="R93" s="18"/>
      <c r="S93" s="18"/>
      <c r="T93" s="18"/>
      <c r="U93" s="18"/>
    </row>
    <row r="94" spans="1:21" s="1" customFormat="1" ht="13.5" customHeight="1">
      <c r="A94" s="16" t="s">
        <v>147</v>
      </c>
      <c r="B94" s="16"/>
      <c r="C94" s="16"/>
      <c r="D94" s="16"/>
      <c r="E94" s="16"/>
      <c r="F94" s="16"/>
      <c r="G94" s="16"/>
      <c r="H94" s="16" t="s">
        <v>42</v>
      </c>
      <c r="I94" s="16"/>
      <c r="J94" s="16"/>
      <c r="K94" s="17">
        <f>91000</f>
        <v>91000</v>
      </c>
      <c r="L94" s="17"/>
      <c r="M94" s="17"/>
      <c r="N94" s="17">
        <f>91000</f>
        <v>91000</v>
      </c>
      <c r="O94" s="17"/>
      <c r="P94" s="17"/>
      <c r="Q94" s="18">
        <f>91000</f>
        <v>91000</v>
      </c>
      <c r="R94" s="18"/>
      <c r="S94" s="18"/>
      <c r="T94" s="18"/>
      <c r="U94" s="18"/>
    </row>
    <row r="95" spans="1:21" s="1" customFormat="1" ht="13.5" customHeight="1">
      <c r="A95" s="20" t="s">
        <v>32</v>
      </c>
      <c r="B95" s="21" t="s">
        <v>148</v>
      </c>
      <c r="C95" s="22" t="s">
        <v>149</v>
      </c>
      <c r="D95" s="22"/>
      <c r="E95" s="21" t="s">
        <v>45</v>
      </c>
      <c r="F95" s="19" t="s">
        <v>1</v>
      </c>
      <c r="G95" s="19"/>
      <c r="H95" s="16" t="s">
        <v>1</v>
      </c>
      <c r="I95" s="16"/>
      <c r="J95" s="16"/>
      <c r="K95" s="17">
        <f>91000</f>
        <v>91000</v>
      </c>
      <c r="L95" s="17"/>
      <c r="M95" s="17"/>
      <c r="N95" s="17">
        <f>91000</f>
        <v>91000</v>
      </c>
      <c r="O95" s="17"/>
      <c r="P95" s="17"/>
      <c r="Q95" s="18">
        <f>91000</f>
        <v>91000</v>
      </c>
      <c r="R95" s="18"/>
      <c r="S95" s="18"/>
      <c r="T95" s="18"/>
      <c r="U95" s="18"/>
    </row>
    <row r="96" spans="1:21" s="1" customFormat="1" ht="33.75" customHeight="1">
      <c r="A96" s="16" t="s">
        <v>150</v>
      </c>
      <c r="B96" s="16"/>
      <c r="C96" s="16"/>
      <c r="D96" s="16"/>
      <c r="E96" s="16"/>
      <c r="F96" s="16"/>
      <c r="G96" s="16"/>
      <c r="H96" s="16" t="s">
        <v>47</v>
      </c>
      <c r="I96" s="16"/>
      <c r="J96" s="16"/>
      <c r="K96" s="17">
        <f>27000</f>
        <v>27000</v>
      </c>
      <c r="L96" s="17"/>
      <c r="M96" s="17"/>
      <c r="N96" s="17">
        <f>27000</f>
        <v>27000</v>
      </c>
      <c r="O96" s="17"/>
      <c r="P96" s="17"/>
      <c r="Q96" s="18">
        <f>27000</f>
        <v>27000</v>
      </c>
      <c r="R96" s="18"/>
      <c r="S96" s="18"/>
      <c r="T96" s="18"/>
      <c r="U96" s="18"/>
    </row>
    <row r="97" spans="1:21" s="1" customFormat="1" ht="13.5" customHeight="1">
      <c r="A97" s="20" t="s">
        <v>32</v>
      </c>
      <c r="B97" s="21" t="s">
        <v>148</v>
      </c>
      <c r="C97" s="22" t="s">
        <v>149</v>
      </c>
      <c r="D97" s="22"/>
      <c r="E97" s="21" t="s">
        <v>48</v>
      </c>
      <c r="F97" s="19" t="s">
        <v>1</v>
      </c>
      <c r="G97" s="19"/>
      <c r="H97" s="16" t="s">
        <v>1</v>
      </c>
      <c r="I97" s="16"/>
      <c r="J97" s="16"/>
      <c r="K97" s="17">
        <f>27000</f>
        <v>27000</v>
      </c>
      <c r="L97" s="17"/>
      <c r="M97" s="17"/>
      <c r="N97" s="17">
        <f>27000</f>
        <v>27000</v>
      </c>
      <c r="O97" s="17"/>
      <c r="P97" s="17"/>
      <c r="Q97" s="18">
        <f>27000</f>
        <v>27000</v>
      </c>
      <c r="R97" s="18"/>
      <c r="S97" s="18"/>
      <c r="T97" s="18"/>
      <c r="U97" s="18"/>
    </row>
    <row r="98" spans="1:21" s="1" customFormat="1" ht="24" customHeight="1">
      <c r="A98" s="16" t="s">
        <v>151</v>
      </c>
      <c r="B98" s="16"/>
      <c r="C98" s="16"/>
      <c r="D98" s="16"/>
      <c r="E98" s="16"/>
      <c r="F98" s="16"/>
      <c r="G98" s="16"/>
      <c r="H98" s="16" t="s">
        <v>109</v>
      </c>
      <c r="I98" s="16"/>
      <c r="J98" s="16"/>
      <c r="K98" s="17">
        <f>32000</f>
        <v>32000</v>
      </c>
      <c r="L98" s="17"/>
      <c r="M98" s="17"/>
      <c r="N98" s="17">
        <f>32000</f>
        <v>32000</v>
      </c>
      <c r="O98" s="17"/>
      <c r="P98" s="17"/>
      <c r="Q98" s="18">
        <f>32000</f>
        <v>32000</v>
      </c>
      <c r="R98" s="18"/>
      <c r="S98" s="18"/>
      <c r="T98" s="18"/>
      <c r="U98" s="18"/>
    </row>
    <row r="99" spans="1:21" s="1" customFormat="1" ht="13.5" customHeight="1">
      <c r="A99" s="20" t="s">
        <v>32</v>
      </c>
      <c r="B99" s="21" t="s">
        <v>148</v>
      </c>
      <c r="C99" s="22" t="s">
        <v>149</v>
      </c>
      <c r="D99" s="22"/>
      <c r="E99" s="21" t="s">
        <v>110</v>
      </c>
      <c r="F99" s="19" t="s">
        <v>1</v>
      </c>
      <c r="G99" s="19"/>
      <c r="H99" s="16" t="s">
        <v>1</v>
      </c>
      <c r="I99" s="16"/>
      <c r="J99" s="16"/>
      <c r="K99" s="17">
        <f>32000</f>
        <v>32000</v>
      </c>
      <c r="L99" s="17"/>
      <c r="M99" s="17"/>
      <c r="N99" s="17">
        <f>32000</f>
        <v>32000</v>
      </c>
      <c r="O99" s="17"/>
      <c r="P99" s="17"/>
      <c r="Q99" s="18">
        <f>32000</f>
        <v>32000</v>
      </c>
      <c r="R99" s="18"/>
      <c r="S99" s="18"/>
      <c r="T99" s="18"/>
      <c r="U99" s="18"/>
    </row>
    <row r="100" spans="1:21" s="1" customFormat="1" ht="33.75" customHeight="1">
      <c r="A100" s="16" t="s">
        <v>152</v>
      </c>
      <c r="B100" s="16"/>
      <c r="C100" s="16"/>
      <c r="D100" s="16"/>
      <c r="E100" s="16"/>
      <c r="F100" s="16"/>
      <c r="G100" s="16"/>
      <c r="H100" s="16" t="s">
        <v>153</v>
      </c>
      <c r="I100" s="16"/>
      <c r="J100" s="16"/>
      <c r="K100" s="17">
        <f>428000</f>
        <v>428000</v>
      </c>
      <c r="L100" s="17"/>
      <c r="M100" s="17"/>
      <c r="N100" s="17">
        <f>268000</f>
        <v>268000</v>
      </c>
      <c r="O100" s="17"/>
      <c r="P100" s="17"/>
      <c r="Q100" s="18">
        <f>268000</f>
        <v>268000</v>
      </c>
      <c r="R100" s="18"/>
      <c r="S100" s="18"/>
      <c r="T100" s="18"/>
      <c r="U100" s="18"/>
    </row>
    <row r="101" spans="1:21" s="1" customFormat="1" ht="45" customHeight="1">
      <c r="A101" s="16" t="s">
        <v>154</v>
      </c>
      <c r="B101" s="16"/>
      <c r="C101" s="16"/>
      <c r="D101" s="16"/>
      <c r="E101" s="16"/>
      <c r="F101" s="16"/>
      <c r="G101" s="16"/>
      <c r="H101" s="16" t="s">
        <v>155</v>
      </c>
      <c r="I101" s="16"/>
      <c r="J101" s="16"/>
      <c r="K101" s="17">
        <f>428000</f>
        <v>428000</v>
      </c>
      <c r="L101" s="17"/>
      <c r="M101" s="17"/>
      <c r="N101" s="17">
        <f>268000</f>
        <v>268000</v>
      </c>
      <c r="O101" s="17"/>
      <c r="P101" s="17"/>
      <c r="Q101" s="18">
        <f>268000</f>
        <v>268000</v>
      </c>
      <c r="R101" s="18"/>
      <c r="S101" s="18"/>
      <c r="T101" s="18"/>
      <c r="U101" s="18"/>
    </row>
    <row r="102" spans="1:21" s="1" customFormat="1" ht="13.5" customHeight="1">
      <c r="A102" s="16" t="s">
        <v>156</v>
      </c>
      <c r="B102" s="16"/>
      <c r="C102" s="16"/>
      <c r="D102" s="16"/>
      <c r="E102" s="16"/>
      <c r="F102" s="16"/>
      <c r="G102" s="16"/>
      <c r="H102" s="16" t="s">
        <v>104</v>
      </c>
      <c r="I102" s="16"/>
      <c r="J102" s="16"/>
      <c r="K102" s="17">
        <f>428000</f>
        <v>428000</v>
      </c>
      <c r="L102" s="17"/>
      <c r="M102" s="17"/>
      <c r="N102" s="17">
        <f>218000</f>
        <v>218000</v>
      </c>
      <c r="O102" s="17"/>
      <c r="P102" s="17"/>
      <c r="Q102" s="18">
        <f>218000</f>
        <v>218000</v>
      </c>
      <c r="R102" s="18"/>
      <c r="S102" s="18"/>
      <c r="T102" s="18"/>
      <c r="U102" s="18"/>
    </row>
    <row r="103" spans="1:21" s="1" customFormat="1" ht="24" customHeight="1">
      <c r="A103" s="16" t="s">
        <v>157</v>
      </c>
      <c r="B103" s="16"/>
      <c r="C103" s="16"/>
      <c r="D103" s="16"/>
      <c r="E103" s="16"/>
      <c r="F103" s="16"/>
      <c r="G103" s="16"/>
      <c r="H103" s="16" t="s">
        <v>109</v>
      </c>
      <c r="I103" s="16"/>
      <c r="J103" s="16"/>
      <c r="K103" s="17">
        <f>428000</f>
        <v>428000</v>
      </c>
      <c r="L103" s="17"/>
      <c r="M103" s="17"/>
      <c r="N103" s="17">
        <f>218000</f>
        <v>218000</v>
      </c>
      <c r="O103" s="17"/>
      <c r="P103" s="17"/>
      <c r="Q103" s="18">
        <f>218000</f>
        <v>218000</v>
      </c>
      <c r="R103" s="18"/>
      <c r="S103" s="18"/>
      <c r="T103" s="18"/>
      <c r="U103" s="18"/>
    </row>
    <row r="104" spans="1:21" s="1" customFormat="1" ht="13.5" customHeight="1">
      <c r="A104" s="20" t="s">
        <v>32</v>
      </c>
      <c r="B104" s="21" t="s">
        <v>158</v>
      </c>
      <c r="C104" s="22" t="s">
        <v>159</v>
      </c>
      <c r="D104" s="22"/>
      <c r="E104" s="21" t="s">
        <v>110</v>
      </c>
      <c r="F104" s="19" t="s">
        <v>1</v>
      </c>
      <c r="G104" s="19"/>
      <c r="H104" s="16" t="s">
        <v>1</v>
      </c>
      <c r="I104" s="16"/>
      <c r="J104" s="16"/>
      <c r="K104" s="17">
        <f>428000</f>
        <v>428000</v>
      </c>
      <c r="L104" s="17"/>
      <c r="M104" s="17"/>
      <c r="N104" s="17">
        <f>218000</f>
        <v>218000</v>
      </c>
      <c r="O104" s="17"/>
      <c r="P104" s="17"/>
      <c r="Q104" s="18">
        <f>218000</f>
        <v>218000</v>
      </c>
      <c r="R104" s="18"/>
      <c r="S104" s="18"/>
      <c r="T104" s="18"/>
      <c r="U104" s="18"/>
    </row>
    <row r="105" spans="1:21" s="1" customFormat="1" ht="24" customHeight="1">
      <c r="A105" s="16" t="s">
        <v>160</v>
      </c>
      <c r="B105" s="16"/>
      <c r="C105" s="16"/>
      <c r="D105" s="16"/>
      <c r="E105" s="16"/>
      <c r="F105" s="16"/>
      <c r="G105" s="16"/>
      <c r="H105" s="16" t="s">
        <v>161</v>
      </c>
      <c r="I105" s="16"/>
      <c r="J105" s="16"/>
      <c r="K105" s="23" t="s">
        <v>1</v>
      </c>
      <c r="L105" s="23"/>
      <c r="M105" s="23"/>
      <c r="N105" s="17">
        <f>50000</f>
        <v>50000</v>
      </c>
      <c r="O105" s="17"/>
      <c r="P105" s="17"/>
      <c r="Q105" s="18">
        <f>50000</f>
        <v>50000</v>
      </c>
      <c r="R105" s="18"/>
      <c r="S105" s="18"/>
      <c r="T105" s="18"/>
      <c r="U105" s="18"/>
    </row>
    <row r="106" spans="1:21" s="1" customFormat="1" ht="24" customHeight="1">
      <c r="A106" s="16" t="s">
        <v>162</v>
      </c>
      <c r="B106" s="16"/>
      <c r="C106" s="16"/>
      <c r="D106" s="16"/>
      <c r="E106" s="16"/>
      <c r="F106" s="16"/>
      <c r="G106" s="16"/>
      <c r="H106" s="16" t="s">
        <v>109</v>
      </c>
      <c r="I106" s="16"/>
      <c r="J106" s="16"/>
      <c r="K106" s="23" t="s">
        <v>1</v>
      </c>
      <c r="L106" s="23"/>
      <c r="M106" s="23"/>
      <c r="N106" s="17">
        <f>50000</f>
        <v>50000</v>
      </c>
      <c r="O106" s="17"/>
      <c r="P106" s="17"/>
      <c r="Q106" s="18">
        <f>50000</f>
        <v>50000</v>
      </c>
      <c r="R106" s="18"/>
      <c r="S106" s="18"/>
      <c r="T106" s="18"/>
      <c r="U106" s="18"/>
    </row>
    <row r="107" spans="1:21" s="1" customFormat="1" ht="13.5" customHeight="1">
      <c r="A107" s="20" t="s">
        <v>32</v>
      </c>
      <c r="B107" s="21" t="s">
        <v>158</v>
      </c>
      <c r="C107" s="22" t="s">
        <v>163</v>
      </c>
      <c r="D107" s="22"/>
      <c r="E107" s="21" t="s">
        <v>110</v>
      </c>
      <c r="F107" s="19" t="s">
        <v>1</v>
      </c>
      <c r="G107" s="19"/>
      <c r="H107" s="16" t="s">
        <v>1</v>
      </c>
      <c r="I107" s="16"/>
      <c r="J107" s="16"/>
      <c r="K107" s="23" t="s">
        <v>1</v>
      </c>
      <c r="L107" s="23"/>
      <c r="M107" s="23"/>
      <c r="N107" s="17">
        <f>50000</f>
        <v>50000</v>
      </c>
      <c r="O107" s="17"/>
      <c r="P107" s="17"/>
      <c r="Q107" s="18">
        <f>50000</f>
        <v>50000</v>
      </c>
      <c r="R107" s="18"/>
      <c r="S107" s="18"/>
      <c r="T107" s="18"/>
      <c r="U107" s="18"/>
    </row>
    <row r="108" spans="1:21" s="1" customFormat="1" ht="24" customHeight="1">
      <c r="A108" s="16" t="s">
        <v>164</v>
      </c>
      <c r="B108" s="16"/>
      <c r="C108" s="16"/>
      <c r="D108" s="16"/>
      <c r="E108" s="16"/>
      <c r="F108" s="16"/>
      <c r="G108" s="16"/>
      <c r="H108" s="16" t="s">
        <v>165</v>
      </c>
      <c r="I108" s="16"/>
      <c r="J108" s="16"/>
      <c r="K108" s="17">
        <f>34000</f>
        <v>34000</v>
      </c>
      <c r="L108" s="17"/>
      <c r="M108" s="17"/>
      <c r="N108" s="17">
        <f>25100</f>
        <v>25100</v>
      </c>
      <c r="O108" s="17"/>
      <c r="P108" s="17"/>
      <c r="Q108" s="18">
        <f>25100</f>
        <v>25100</v>
      </c>
      <c r="R108" s="18"/>
      <c r="S108" s="18"/>
      <c r="T108" s="18"/>
      <c r="U108" s="18"/>
    </row>
    <row r="109" spans="1:21" s="1" customFormat="1" ht="54.75" customHeight="1">
      <c r="A109" s="16" t="s">
        <v>166</v>
      </c>
      <c r="B109" s="16"/>
      <c r="C109" s="16"/>
      <c r="D109" s="16"/>
      <c r="E109" s="16"/>
      <c r="F109" s="16"/>
      <c r="G109" s="16"/>
      <c r="H109" s="16" t="s">
        <v>167</v>
      </c>
      <c r="I109" s="16"/>
      <c r="J109" s="16"/>
      <c r="K109" s="17">
        <f>34000</f>
        <v>34000</v>
      </c>
      <c r="L109" s="17"/>
      <c r="M109" s="17"/>
      <c r="N109" s="17">
        <f>25100</f>
        <v>25100</v>
      </c>
      <c r="O109" s="17"/>
      <c r="P109" s="17"/>
      <c r="Q109" s="18">
        <f>25100</f>
        <v>25100</v>
      </c>
      <c r="R109" s="18"/>
      <c r="S109" s="18"/>
      <c r="T109" s="18"/>
      <c r="U109" s="18"/>
    </row>
    <row r="110" spans="1:21" s="1" customFormat="1" ht="24" customHeight="1">
      <c r="A110" s="16" t="s">
        <v>168</v>
      </c>
      <c r="B110" s="16"/>
      <c r="C110" s="16"/>
      <c r="D110" s="16"/>
      <c r="E110" s="16"/>
      <c r="F110" s="16"/>
      <c r="G110" s="16"/>
      <c r="H110" s="16" t="s">
        <v>169</v>
      </c>
      <c r="I110" s="16"/>
      <c r="J110" s="16"/>
      <c r="K110" s="17">
        <f>23800</f>
        <v>23800</v>
      </c>
      <c r="L110" s="17"/>
      <c r="M110" s="17"/>
      <c r="N110" s="17">
        <f>17600</f>
        <v>17600</v>
      </c>
      <c r="O110" s="17"/>
      <c r="P110" s="17"/>
      <c r="Q110" s="18">
        <f>17600</f>
        <v>17600</v>
      </c>
      <c r="R110" s="18"/>
      <c r="S110" s="18"/>
      <c r="T110" s="18"/>
      <c r="U110" s="18"/>
    </row>
    <row r="111" spans="1:21" s="1" customFormat="1" ht="24" customHeight="1">
      <c r="A111" s="16" t="s">
        <v>170</v>
      </c>
      <c r="B111" s="16"/>
      <c r="C111" s="16"/>
      <c r="D111" s="16"/>
      <c r="E111" s="16"/>
      <c r="F111" s="16"/>
      <c r="G111" s="16"/>
      <c r="H111" s="16" t="s">
        <v>109</v>
      </c>
      <c r="I111" s="16"/>
      <c r="J111" s="16"/>
      <c r="K111" s="17">
        <f>23800</f>
        <v>23800</v>
      </c>
      <c r="L111" s="17"/>
      <c r="M111" s="17"/>
      <c r="N111" s="17">
        <f>17600</f>
        <v>17600</v>
      </c>
      <c r="O111" s="17"/>
      <c r="P111" s="17"/>
      <c r="Q111" s="18">
        <f>17600</f>
        <v>17600</v>
      </c>
      <c r="R111" s="18"/>
      <c r="S111" s="18"/>
      <c r="T111" s="18"/>
      <c r="U111" s="18"/>
    </row>
    <row r="112" spans="1:21" s="1" customFormat="1" ht="13.5" customHeight="1">
      <c r="A112" s="20" t="s">
        <v>32</v>
      </c>
      <c r="B112" s="21" t="s">
        <v>171</v>
      </c>
      <c r="C112" s="22" t="s">
        <v>172</v>
      </c>
      <c r="D112" s="22"/>
      <c r="E112" s="21" t="s">
        <v>110</v>
      </c>
      <c r="F112" s="19" t="s">
        <v>1</v>
      </c>
      <c r="G112" s="19"/>
      <c r="H112" s="16" t="s">
        <v>1</v>
      </c>
      <c r="I112" s="16"/>
      <c r="J112" s="16"/>
      <c r="K112" s="17">
        <f>23800</f>
        <v>23800</v>
      </c>
      <c r="L112" s="17"/>
      <c r="M112" s="17"/>
      <c r="N112" s="17">
        <f>17600</f>
        <v>17600</v>
      </c>
      <c r="O112" s="17"/>
      <c r="P112" s="17"/>
      <c r="Q112" s="18">
        <f>17600</f>
        <v>17600</v>
      </c>
      <c r="R112" s="18"/>
      <c r="S112" s="18"/>
      <c r="T112" s="18"/>
      <c r="U112" s="18"/>
    </row>
    <row r="113" spans="1:21" s="1" customFormat="1" ht="24" customHeight="1">
      <c r="A113" s="16" t="s">
        <v>173</v>
      </c>
      <c r="B113" s="16"/>
      <c r="C113" s="16"/>
      <c r="D113" s="16"/>
      <c r="E113" s="16"/>
      <c r="F113" s="16"/>
      <c r="G113" s="16"/>
      <c r="H113" s="16" t="s">
        <v>174</v>
      </c>
      <c r="I113" s="16"/>
      <c r="J113" s="16"/>
      <c r="K113" s="17">
        <f>10200</f>
        <v>10200</v>
      </c>
      <c r="L113" s="17"/>
      <c r="M113" s="17"/>
      <c r="N113" s="17">
        <f>7500</f>
        <v>7500</v>
      </c>
      <c r="O113" s="17"/>
      <c r="P113" s="17"/>
      <c r="Q113" s="18">
        <f>7500</f>
        <v>7500</v>
      </c>
      <c r="R113" s="18"/>
      <c r="S113" s="18"/>
      <c r="T113" s="18"/>
      <c r="U113" s="18"/>
    </row>
    <row r="114" spans="1:21" s="1" customFormat="1" ht="24" customHeight="1">
      <c r="A114" s="16" t="s">
        <v>175</v>
      </c>
      <c r="B114" s="16"/>
      <c r="C114" s="16"/>
      <c r="D114" s="16"/>
      <c r="E114" s="16"/>
      <c r="F114" s="16"/>
      <c r="G114" s="16"/>
      <c r="H114" s="16" t="s">
        <v>109</v>
      </c>
      <c r="I114" s="16"/>
      <c r="J114" s="16"/>
      <c r="K114" s="17">
        <f>10200</f>
        <v>10200</v>
      </c>
      <c r="L114" s="17"/>
      <c r="M114" s="17"/>
      <c r="N114" s="17">
        <f>7500</f>
        <v>7500</v>
      </c>
      <c r="O114" s="17"/>
      <c r="P114" s="17"/>
      <c r="Q114" s="18">
        <f>7500</f>
        <v>7500</v>
      </c>
      <c r="R114" s="18"/>
      <c r="S114" s="18"/>
      <c r="T114" s="18"/>
      <c r="U114" s="18"/>
    </row>
    <row r="115" spans="1:21" s="1" customFormat="1" ht="13.5" customHeight="1">
      <c r="A115" s="20" t="s">
        <v>32</v>
      </c>
      <c r="B115" s="21" t="s">
        <v>171</v>
      </c>
      <c r="C115" s="22" t="s">
        <v>176</v>
      </c>
      <c r="D115" s="22"/>
      <c r="E115" s="21" t="s">
        <v>110</v>
      </c>
      <c r="F115" s="19" t="s">
        <v>1</v>
      </c>
      <c r="G115" s="19"/>
      <c r="H115" s="16" t="s">
        <v>1</v>
      </c>
      <c r="I115" s="16"/>
      <c r="J115" s="16"/>
      <c r="K115" s="17">
        <f>10200</f>
        <v>10200</v>
      </c>
      <c r="L115" s="17"/>
      <c r="M115" s="17"/>
      <c r="N115" s="17">
        <f>7500</f>
        <v>7500</v>
      </c>
      <c r="O115" s="17"/>
      <c r="P115" s="17"/>
      <c r="Q115" s="18">
        <f>7500</f>
        <v>7500</v>
      </c>
      <c r="R115" s="18"/>
      <c r="S115" s="18"/>
      <c r="T115" s="18"/>
      <c r="U115" s="18"/>
    </row>
    <row r="116" spans="1:21" s="1" customFormat="1" ht="13.5" customHeight="1">
      <c r="A116" s="16" t="s">
        <v>177</v>
      </c>
      <c r="B116" s="16"/>
      <c r="C116" s="16"/>
      <c r="D116" s="16"/>
      <c r="E116" s="16"/>
      <c r="F116" s="16"/>
      <c r="G116" s="16"/>
      <c r="H116" s="16" t="s">
        <v>178</v>
      </c>
      <c r="I116" s="16"/>
      <c r="J116" s="16"/>
      <c r="K116" s="17">
        <f>12891129.03</f>
        <v>12891129.03</v>
      </c>
      <c r="L116" s="17"/>
      <c r="M116" s="17"/>
      <c r="N116" s="17">
        <f>9879500</f>
        <v>9879500</v>
      </c>
      <c r="O116" s="17"/>
      <c r="P116" s="17"/>
      <c r="Q116" s="18">
        <f>9929500</f>
        <v>9929500</v>
      </c>
      <c r="R116" s="18"/>
      <c r="S116" s="18"/>
      <c r="T116" s="18"/>
      <c r="U116" s="18"/>
    </row>
    <row r="117" spans="1:21" s="1" customFormat="1" ht="13.5" customHeight="1">
      <c r="A117" s="16" t="s">
        <v>179</v>
      </c>
      <c r="B117" s="16"/>
      <c r="C117" s="16"/>
      <c r="D117" s="16"/>
      <c r="E117" s="16"/>
      <c r="F117" s="16"/>
      <c r="G117" s="16"/>
      <c r="H117" s="16" t="s">
        <v>180</v>
      </c>
      <c r="I117" s="16"/>
      <c r="J117" s="16"/>
      <c r="K117" s="17">
        <f>9553542.64</f>
        <v>9553542.64</v>
      </c>
      <c r="L117" s="17"/>
      <c r="M117" s="17"/>
      <c r="N117" s="17">
        <f>8520500</f>
        <v>8520500</v>
      </c>
      <c r="O117" s="17"/>
      <c r="P117" s="17"/>
      <c r="Q117" s="18">
        <f>8520500</f>
        <v>8520500</v>
      </c>
      <c r="R117" s="18"/>
      <c r="S117" s="18"/>
      <c r="T117" s="18"/>
      <c r="U117" s="18"/>
    </row>
    <row r="118" spans="1:21" s="1" customFormat="1" ht="33.75" customHeight="1">
      <c r="A118" s="16" t="s">
        <v>181</v>
      </c>
      <c r="B118" s="16"/>
      <c r="C118" s="16"/>
      <c r="D118" s="16"/>
      <c r="E118" s="16"/>
      <c r="F118" s="16"/>
      <c r="G118" s="16"/>
      <c r="H118" s="16" t="s">
        <v>121</v>
      </c>
      <c r="I118" s="16"/>
      <c r="J118" s="16"/>
      <c r="K118" s="17">
        <f>120400</f>
        <v>120400</v>
      </c>
      <c r="L118" s="17"/>
      <c r="M118" s="17"/>
      <c r="N118" s="23" t="s">
        <v>1</v>
      </c>
      <c r="O118" s="23"/>
      <c r="P118" s="23"/>
      <c r="Q118" s="24" t="s">
        <v>1</v>
      </c>
      <c r="R118" s="24"/>
      <c r="S118" s="24"/>
      <c r="T118" s="24"/>
      <c r="U118" s="24"/>
    </row>
    <row r="119" spans="1:21" s="1" customFormat="1" ht="13.5" customHeight="1">
      <c r="A119" s="16" t="s">
        <v>182</v>
      </c>
      <c r="B119" s="16"/>
      <c r="C119" s="16"/>
      <c r="D119" s="16"/>
      <c r="E119" s="16"/>
      <c r="F119" s="16"/>
      <c r="G119" s="16"/>
      <c r="H119" s="16" t="s">
        <v>104</v>
      </c>
      <c r="I119" s="16"/>
      <c r="J119" s="16"/>
      <c r="K119" s="17">
        <f>120400</f>
        <v>120400</v>
      </c>
      <c r="L119" s="17"/>
      <c r="M119" s="17"/>
      <c r="N119" s="23" t="s">
        <v>1</v>
      </c>
      <c r="O119" s="23"/>
      <c r="P119" s="23"/>
      <c r="Q119" s="24" t="s">
        <v>1</v>
      </c>
      <c r="R119" s="24"/>
      <c r="S119" s="24"/>
      <c r="T119" s="24"/>
      <c r="U119" s="24"/>
    </row>
    <row r="120" spans="1:21" s="1" customFormat="1" ht="24" customHeight="1">
      <c r="A120" s="16" t="s">
        <v>183</v>
      </c>
      <c r="B120" s="16"/>
      <c r="C120" s="16"/>
      <c r="D120" s="16"/>
      <c r="E120" s="16"/>
      <c r="F120" s="16"/>
      <c r="G120" s="16"/>
      <c r="H120" s="16" t="s">
        <v>109</v>
      </c>
      <c r="I120" s="16"/>
      <c r="J120" s="16"/>
      <c r="K120" s="17">
        <f>120400</f>
        <v>120400</v>
      </c>
      <c r="L120" s="17"/>
      <c r="M120" s="17"/>
      <c r="N120" s="23" t="s">
        <v>1</v>
      </c>
      <c r="O120" s="23"/>
      <c r="P120" s="23"/>
      <c r="Q120" s="24" t="s">
        <v>1</v>
      </c>
      <c r="R120" s="24"/>
      <c r="S120" s="24"/>
      <c r="T120" s="24"/>
      <c r="U120" s="24"/>
    </row>
    <row r="121" spans="1:21" s="1" customFormat="1" ht="13.5" customHeight="1">
      <c r="A121" s="20" t="s">
        <v>32</v>
      </c>
      <c r="B121" s="21" t="s">
        <v>184</v>
      </c>
      <c r="C121" s="22" t="s">
        <v>124</v>
      </c>
      <c r="D121" s="22"/>
      <c r="E121" s="21" t="s">
        <v>110</v>
      </c>
      <c r="F121" s="19" t="s">
        <v>1</v>
      </c>
      <c r="G121" s="19"/>
      <c r="H121" s="16" t="s">
        <v>1</v>
      </c>
      <c r="I121" s="16"/>
      <c r="J121" s="16"/>
      <c r="K121" s="17">
        <f>120400</f>
        <v>120400</v>
      </c>
      <c r="L121" s="17"/>
      <c r="M121" s="17"/>
      <c r="N121" s="23" t="s">
        <v>1</v>
      </c>
      <c r="O121" s="23"/>
      <c r="P121" s="23"/>
      <c r="Q121" s="24" t="s">
        <v>1</v>
      </c>
      <c r="R121" s="24"/>
      <c r="S121" s="24"/>
      <c r="T121" s="24"/>
      <c r="U121" s="24"/>
    </row>
    <row r="122" spans="1:21" s="1" customFormat="1" ht="13.5" customHeight="1">
      <c r="A122" s="16" t="s">
        <v>185</v>
      </c>
      <c r="B122" s="16"/>
      <c r="C122" s="16"/>
      <c r="D122" s="16"/>
      <c r="E122" s="16"/>
      <c r="F122" s="16"/>
      <c r="G122" s="16"/>
      <c r="H122" s="16" t="s">
        <v>38</v>
      </c>
      <c r="I122" s="16"/>
      <c r="J122" s="16"/>
      <c r="K122" s="17">
        <f>9433142.64</f>
        <v>9433142.64</v>
      </c>
      <c r="L122" s="17"/>
      <c r="M122" s="17"/>
      <c r="N122" s="17">
        <f>8520500</f>
        <v>8520500</v>
      </c>
      <c r="O122" s="17"/>
      <c r="P122" s="17"/>
      <c r="Q122" s="18">
        <f>8520500</f>
        <v>8520500</v>
      </c>
      <c r="R122" s="18"/>
      <c r="S122" s="18"/>
      <c r="T122" s="18"/>
      <c r="U122" s="18"/>
    </row>
    <row r="123" spans="1:21" s="1" customFormat="1" ht="13.5" customHeight="1">
      <c r="A123" s="16" t="s">
        <v>186</v>
      </c>
      <c r="B123" s="16"/>
      <c r="C123" s="16"/>
      <c r="D123" s="16"/>
      <c r="E123" s="16"/>
      <c r="F123" s="16"/>
      <c r="G123" s="16"/>
      <c r="H123" s="16" t="s">
        <v>104</v>
      </c>
      <c r="I123" s="16"/>
      <c r="J123" s="16"/>
      <c r="K123" s="17">
        <f>9433142.64</f>
        <v>9433142.64</v>
      </c>
      <c r="L123" s="17"/>
      <c r="M123" s="17"/>
      <c r="N123" s="17">
        <f>8520500</f>
        <v>8520500</v>
      </c>
      <c r="O123" s="17"/>
      <c r="P123" s="17"/>
      <c r="Q123" s="18">
        <f>8520500</f>
        <v>8520500</v>
      </c>
      <c r="R123" s="18"/>
      <c r="S123" s="18"/>
      <c r="T123" s="18"/>
      <c r="U123" s="18"/>
    </row>
    <row r="124" spans="1:21" s="1" customFormat="1" ht="24" customHeight="1">
      <c r="A124" s="16" t="s">
        <v>187</v>
      </c>
      <c r="B124" s="16"/>
      <c r="C124" s="16"/>
      <c r="D124" s="16"/>
      <c r="E124" s="16"/>
      <c r="F124" s="16"/>
      <c r="G124" s="16"/>
      <c r="H124" s="16" t="s">
        <v>109</v>
      </c>
      <c r="I124" s="16"/>
      <c r="J124" s="16"/>
      <c r="K124" s="17">
        <f>9433142.64</f>
        <v>9433142.64</v>
      </c>
      <c r="L124" s="17"/>
      <c r="M124" s="17"/>
      <c r="N124" s="17">
        <f>8520500</f>
        <v>8520500</v>
      </c>
      <c r="O124" s="17"/>
      <c r="P124" s="17"/>
      <c r="Q124" s="18">
        <f>8520500</f>
        <v>8520500</v>
      </c>
      <c r="R124" s="18"/>
      <c r="S124" s="18"/>
      <c r="T124" s="18"/>
      <c r="U124" s="18"/>
    </row>
    <row r="125" spans="1:21" s="1" customFormat="1" ht="13.5" customHeight="1">
      <c r="A125" s="20" t="s">
        <v>32</v>
      </c>
      <c r="B125" s="21" t="s">
        <v>184</v>
      </c>
      <c r="C125" s="22" t="s">
        <v>188</v>
      </c>
      <c r="D125" s="22"/>
      <c r="E125" s="21" t="s">
        <v>110</v>
      </c>
      <c r="F125" s="19" t="s">
        <v>1</v>
      </c>
      <c r="G125" s="19"/>
      <c r="H125" s="16" t="s">
        <v>1</v>
      </c>
      <c r="I125" s="16"/>
      <c r="J125" s="16"/>
      <c r="K125" s="17">
        <f>9433142.64</f>
        <v>9433142.64</v>
      </c>
      <c r="L125" s="17"/>
      <c r="M125" s="17"/>
      <c r="N125" s="17">
        <f>8520500</f>
        <v>8520500</v>
      </c>
      <c r="O125" s="17"/>
      <c r="P125" s="17"/>
      <c r="Q125" s="18">
        <f>8520500</f>
        <v>8520500</v>
      </c>
      <c r="R125" s="18"/>
      <c r="S125" s="18"/>
      <c r="T125" s="18"/>
      <c r="U125" s="18"/>
    </row>
    <row r="126" spans="1:21" s="1" customFormat="1" ht="13.5" customHeight="1">
      <c r="A126" s="16" t="s">
        <v>189</v>
      </c>
      <c r="B126" s="16"/>
      <c r="C126" s="16"/>
      <c r="D126" s="16"/>
      <c r="E126" s="16"/>
      <c r="F126" s="16"/>
      <c r="G126" s="16"/>
      <c r="H126" s="16" t="s">
        <v>190</v>
      </c>
      <c r="I126" s="16"/>
      <c r="J126" s="16"/>
      <c r="K126" s="17">
        <f>2083504.79</f>
        <v>2083504.79</v>
      </c>
      <c r="L126" s="17"/>
      <c r="M126" s="17"/>
      <c r="N126" s="17">
        <f>1359000</f>
        <v>1359000</v>
      </c>
      <c r="O126" s="17"/>
      <c r="P126" s="17"/>
      <c r="Q126" s="18">
        <f>1409000</f>
        <v>1409000</v>
      </c>
      <c r="R126" s="18"/>
      <c r="S126" s="18"/>
      <c r="T126" s="18"/>
      <c r="U126" s="18"/>
    </row>
    <row r="127" spans="1:21" s="1" customFormat="1" ht="33.75" customHeight="1">
      <c r="A127" s="16" t="s">
        <v>191</v>
      </c>
      <c r="B127" s="16"/>
      <c r="C127" s="16"/>
      <c r="D127" s="16"/>
      <c r="E127" s="16"/>
      <c r="F127" s="16"/>
      <c r="G127" s="16"/>
      <c r="H127" s="16" t="s">
        <v>61</v>
      </c>
      <c r="I127" s="16"/>
      <c r="J127" s="16"/>
      <c r="K127" s="17">
        <f>2083504.79</f>
        <v>2083504.79</v>
      </c>
      <c r="L127" s="17"/>
      <c r="M127" s="17"/>
      <c r="N127" s="17">
        <f>1359000</f>
        <v>1359000</v>
      </c>
      <c r="O127" s="17"/>
      <c r="P127" s="17"/>
      <c r="Q127" s="18">
        <f>1409000</f>
        <v>1409000</v>
      </c>
      <c r="R127" s="18"/>
      <c r="S127" s="18"/>
      <c r="T127" s="18"/>
      <c r="U127" s="18"/>
    </row>
    <row r="128" spans="1:21" s="1" customFormat="1" ht="13.5" customHeight="1">
      <c r="A128" s="16" t="s">
        <v>192</v>
      </c>
      <c r="B128" s="16"/>
      <c r="C128" s="16"/>
      <c r="D128" s="16"/>
      <c r="E128" s="16"/>
      <c r="F128" s="16"/>
      <c r="G128" s="16"/>
      <c r="H128" s="16" t="s">
        <v>193</v>
      </c>
      <c r="I128" s="16"/>
      <c r="J128" s="16"/>
      <c r="K128" s="17">
        <f>2083504.79</f>
        <v>2083504.79</v>
      </c>
      <c r="L128" s="17"/>
      <c r="M128" s="17"/>
      <c r="N128" s="17">
        <f>1359000</f>
        <v>1359000</v>
      </c>
      <c r="O128" s="17"/>
      <c r="P128" s="17"/>
      <c r="Q128" s="18">
        <f>1409000</f>
        <v>1409000</v>
      </c>
      <c r="R128" s="18"/>
      <c r="S128" s="18"/>
      <c r="T128" s="18"/>
      <c r="U128" s="18"/>
    </row>
    <row r="129" spans="1:21" s="1" customFormat="1" ht="24" customHeight="1">
      <c r="A129" s="16" t="s">
        <v>194</v>
      </c>
      <c r="B129" s="16"/>
      <c r="C129" s="16"/>
      <c r="D129" s="16"/>
      <c r="E129" s="16"/>
      <c r="F129" s="16"/>
      <c r="G129" s="16"/>
      <c r="H129" s="16" t="s">
        <v>109</v>
      </c>
      <c r="I129" s="16"/>
      <c r="J129" s="16"/>
      <c r="K129" s="17">
        <f>2083504.79</f>
        <v>2083504.79</v>
      </c>
      <c r="L129" s="17"/>
      <c r="M129" s="17"/>
      <c r="N129" s="17">
        <f>1359000</f>
        <v>1359000</v>
      </c>
      <c r="O129" s="17"/>
      <c r="P129" s="17"/>
      <c r="Q129" s="18">
        <f>1409000</f>
        <v>1409000</v>
      </c>
      <c r="R129" s="18"/>
      <c r="S129" s="18"/>
      <c r="T129" s="18"/>
      <c r="U129" s="18"/>
    </row>
    <row r="130" spans="1:21" s="1" customFormat="1" ht="13.5" customHeight="1">
      <c r="A130" s="20" t="s">
        <v>32</v>
      </c>
      <c r="B130" s="21" t="s">
        <v>195</v>
      </c>
      <c r="C130" s="22" t="s">
        <v>196</v>
      </c>
      <c r="D130" s="22"/>
      <c r="E130" s="21" t="s">
        <v>110</v>
      </c>
      <c r="F130" s="19" t="s">
        <v>1</v>
      </c>
      <c r="G130" s="19"/>
      <c r="H130" s="16" t="s">
        <v>1</v>
      </c>
      <c r="I130" s="16"/>
      <c r="J130" s="16"/>
      <c r="K130" s="17">
        <f>2083504.79</f>
        <v>2083504.79</v>
      </c>
      <c r="L130" s="17"/>
      <c r="M130" s="17"/>
      <c r="N130" s="17">
        <f>1359000</f>
        <v>1359000</v>
      </c>
      <c r="O130" s="17"/>
      <c r="P130" s="17"/>
      <c r="Q130" s="18">
        <f>1409000</f>
        <v>1409000</v>
      </c>
      <c r="R130" s="18"/>
      <c r="S130" s="18"/>
      <c r="T130" s="18"/>
      <c r="U130" s="18"/>
    </row>
    <row r="131" spans="1:21" s="1" customFormat="1" ht="13.5" customHeight="1">
      <c r="A131" s="16" t="s">
        <v>197</v>
      </c>
      <c r="B131" s="16"/>
      <c r="C131" s="16"/>
      <c r="D131" s="16"/>
      <c r="E131" s="16"/>
      <c r="F131" s="16"/>
      <c r="G131" s="16"/>
      <c r="H131" s="16" t="s">
        <v>198</v>
      </c>
      <c r="I131" s="16"/>
      <c r="J131" s="16"/>
      <c r="K131" s="17">
        <f>1254081.6</f>
        <v>1254081.6</v>
      </c>
      <c r="L131" s="17"/>
      <c r="M131" s="17"/>
      <c r="N131" s="23" t="s">
        <v>1</v>
      </c>
      <c r="O131" s="23"/>
      <c r="P131" s="23"/>
      <c r="Q131" s="24" t="s">
        <v>1</v>
      </c>
      <c r="R131" s="24"/>
      <c r="S131" s="24"/>
      <c r="T131" s="24"/>
      <c r="U131" s="24"/>
    </row>
    <row r="132" spans="1:21" s="1" customFormat="1" ht="45" customHeight="1">
      <c r="A132" s="16" t="s">
        <v>199</v>
      </c>
      <c r="B132" s="16"/>
      <c r="C132" s="16"/>
      <c r="D132" s="16"/>
      <c r="E132" s="16"/>
      <c r="F132" s="16"/>
      <c r="G132" s="16"/>
      <c r="H132" s="16" t="s">
        <v>200</v>
      </c>
      <c r="I132" s="16"/>
      <c r="J132" s="16"/>
      <c r="K132" s="17">
        <f>10000</f>
        <v>10000</v>
      </c>
      <c r="L132" s="17"/>
      <c r="M132" s="17"/>
      <c r="N132" s="23" t="s">
        <v>1</v>
      </c>
      <c r="O132" s="23"/>
      <c r="P132" s="23"/>
      <c r="Q132" s="24" t="s">
        <v>1</v>
      </c>
      <c r="R132" s="24"/>
      <c r="S132" s="24"/>
      <c r="T132" s="24"/>
      <c r="U132" s="24"/>
    </row>
    <row r="133" spans="1:21" s="1" customFormat="1" ht="13.5" customHeight="1">
      <c r="A133" s="16" t="s">
        <v>201</v>
      </c>
      <c r="B133" s="16"/>
      <c r="C133" s="16"/>
      <c r="D133" s="16"/>
      <c r="E133" s="16"/>
      <c r="F133" s="16"/>
      <c r="G133" s="16"/>
      <c r="H133" s="16" t="s">
        <v>104</v>
      </c>
      <c r="I133" s="16"/>
      <c r="J133" s="16"/>
      <c r="K133" s="17">
        <f>10000</f>
        <v>10000</v>
      </c>
      <c r="L133" s="17"/>
      <c r="M133" s="17"/>
      <c r="N133" s="23" t="s">
        <v>1</v>
      </c>
      <c r="O133" s="23"/>
      <c r="P133" s="23"/>
      <c r="Q133" s="24" t="s">
        <v>1</v>
      </c>
      <c r="R133" s="24"/>
      <c r="S133" s="24"/>
      <c r="T133" s="24"/>
      <c r="U133" s="24"/>
    </row>
    <row r="134" spans="1:21" s="1" customFormat="1" ht="24" customHeight="1">
      <c r="A134" s="16" t="s">
        <v>202</v>
      </c>
      <c r="B134" s="16"/>
      <c r="C134" s="16"/>
      <c r="D134" s="16"/>
      <c r="E134" s="16"/>
      <c r="F134" s="16"/>
      <c r="G134" s="16"/>
      <c r="H134" s="16" t="s">
        <v>109</v>
      </c>
      <c r="I134" s="16"/>
      <c r="J134" s="16"/>
      <c r="K134" s="17">
        <f>10000</f>
        <v>10000</v>
      </c>
      <c r="L134" s="17"/>
      <c r="M134" s="17"/>
      <c r="N134" s="23" t="s">
        <v>1</v>
      </c>
      <c r="O134" s="23"/>
      <c r="P134" s="23"/>
      <c r="Q134" s="24" t="s">
        <v>1</v>
      </c>
      <c r="R134" s="24"/>
      <c r="S134" s="24"/>
      <c r="T134" s="24"/>
      <c r="U134" s="24"/>
    </row>
    <row r="135" spans="1:21" s="1" customFormat="1" ht="13.5" customHeight="1">
      <c r="A135" s="20" t="s">
        <v>32</v>
      </c>
      <c r="B135" s="21" t="s">
        <v>203</v>
      </c>
      <c r="C135" s="22" t="s">
        <v>204</v>
      </c>
      <c r="D135" s="22"/>
      <c r="E135" s="21" t="s">
        <v>110</v>
      </c>
      <c r="F135" s="19" t="s">
        <v>1</v>
      </c>
      <c r="G135" s="19"/>
      <c r="H135" s="16" t="s">
        <v>1</v>
      </c>
      <c r="I135" s="16"/>
      <c r="J135" s="16"/>
      <c r="K135" s="17">
        <f>10000</f>
        <v>10000</v>
      </c>
      <c r="L135" s="17"/>
      <c r="M135" s="17"/>
      <c r="N135" s="23" t="s">
        <v>1</v>
      </c>
      <c r="O135" s="23"/>
      <c r="P135" s="23"/>
      <c r="Q135" s="24" t="s">
        <v>1</v>
      </c>
      <c r="R135" s="24"/>
      <c r="S135" s="24"/>
      <c r="T135" s="24"/>
      <c r="U135" s="24"/>
    </row>
    <row r="136" spans="1:21" s="1" customFormat="1" ht="33.75" customHeight="1">
      <c r="A136" s="16" t="s">
        <v>205</v>
      </c>
      <c r="B136" s="16"/>
      <c r="C136" s="16"/>
      <c r="D136" s="16"/>
      <c r="E136" s="16"/>
      <c r="F136" s="16"/>
      <c r="G136" s="16"/>
      <c r="H136" s="16" t="s">
        <v>121</v>
      </c>
      <c r="I136" s="16"/>
      <c r="J136" s="16"/>
      <c r="K136" s="17">
        <f>630000</f>
        <v>630000</v>
      </c>
      <c r="L136" s="17"/>
      <c r="M136" s="17"/>
      <c r="N136" s="23" t="s">
        <v>1</v>
      </c>
      <c r="O136" s="23"/>
      <c r="P136" s="23"/>
      <c r="Q136" s="24" t="s">
        <v>1</v>
      </c>
      <c r="R136" s="24"/>
      <c r="S136" s="24"/>
      <c r="T136" s="24"/>
      <c r="U136" s="24"/>
    </row>
    <row r="137" spans="1:21" s="1" customFormat="1" ht="13.5" customHeight="1">
      <c r="A137" s="16" t="s">
        <v>206</v>
      </c>
      <c r="B137" s="16"/>
      <c r="C137" s="16"/>
      <c r="D137" s="16"/>
      <c r="E137" s="16"/>
      <c r="F137" s="16"/>
      <c r="G137" s="16"/>
      <c r="H137" s="16" t="s">
        <v>104</v>
      </c>
      <c r="I137" s="16"/>
      <c r="J137" s="16"/>
      <c r="K137" s="17">
        <f>630000</f>
        <v>630000</v>
      </c>
      <c r="L137" s="17"/>
      <c r="M137" s="17"/>
      <c r="N137" s="23" t="s">
        <v>1</v>
      </c>
      <c r="O137" s="23"/>
      <c r="P137" s="23"/>
      <c r="Q137" s="24" t="s">
        <v>1</v>
      </c>
      <c r="R137" s="24"/>
      <c r="S137" s="24"/>
      <c r="T137" s="24"/>
      <c r="U137" s="24"/>
    </row>
    <row r="138" spans="1:21" s="1" customFormat="1" ht="45" customHeight="1">
      <c r="A138" s="16" t="s">
        <v>207</v>
      </c>
      <c r="B138" s="16"/>
      <c r="C138" s="16"/>
      <c r="D138" s="16"/>
      <c r="E138" s="16"/>
      <c r="F138" s="16"/>
      <c r="G138" s="16"/>
      <c r="H138" s="16" t="s">
        <v>208</v>
      </c>
      <c r="I138" s="16"/>
      <c r="J138" s="16"/>
      <c r="K138" s="17">
        <f>630000</f>
        <v>630000</v>
      </c>
      <c r="L138" s="17"/>
      <c r="M138" s="17"/>
      <c r="N138" s="23" t="s">
        <v>1</v>
      </c>
      <c r="O138" s="23"/>
      <c r="P138" s="23"/>
      <c r="Q138" s="24" t="s">
        <v>1</v>
      </c>
      <c r="R138" s="24"/>
      <c r="S138" s="24"/>
      <c r="T138" s="24"/>
      <c r="U138" s="24"/>
    </row>
    <row r="139" spans="1:21" s="1" customFormat="1" ht="13.5" customHeight="1">
      <c r="A139" s="20" t="s">
        <v>32</v>
      </c>
      <c r="B139" s="21" t="s">
        <v>203</v>
      </c>
      <c r="C139" s="22" t="s">
        <v>124</v>
      </c>
      <c r="D139" s="22"/>
      <c r="E139" s="21" t="s">
        <v>209</v>
      </c>
      <c r="F139" s="19" t="s">
        <v>1</v>
      </c>
      <c r="G139" s="19"/>
      <c r="H139" s="16" t="s">
        <v>1</v>
      </c>
      <c r="I139" s="16"/>
      <c r="J139" s="16"/>
      <c r="K139" s="17">
        <f>630000</f>
        <v>630000</v>
      </c>
      <c r="L139" s="17"/>
      <c r="M139" s="17"/>
      <c r="N139" s="23" t="s">
        <v>1</v>
      </c>
      <c r="O139" s="23"/>
      <c r="P139" s="23"/>
      <c r="Q139" s="24" t="s">
        <v>1</v>
      </c>
      <c r="R139" s="24"/>
      <c r="S139" s="24"/>
      <c r="T139" s="24"/>
      <c r="U139" s="24"/>
    </row>
    <row r="140" spans="1:21" s="1" customFormat="1" ht="13.5" customHeight="1">
      <c r="A140" s="16" t="s">
        <v>210</v>
      </c>
      <c r="B140" s="16"/>
      <c r="C140" s="16"/>
      <c r="D140" s="16"/>
      <c r="E140" s="16"/>
      <c r="F140" s="16"/>
      <c r="G140" s="16"/>
      <c r="H140" s="16" t="s">
        <v>38</v>
      </c>
      <c r="I140" s="16"/>
      <c r="J140" s="16"/>
      <c r="K140" s="17">
        <f>614081.6</f>
        <v>614081.6</v>
      </c>
      <c r="L140" s="17"/>
      <c r="M140" s="17"/>
      <c r="N140" s="23" t="s">
        <v>1</v>
      </c>
      <c r="O140" s="23"/>
      <c r="P140" s="23"/>
      <c r="Q140" s="24" t="s">
        <v>1</v>
      </c>
      <c r="R140" s="24"/>
      <c r="S140" s="24"/>
      <c r="T140" s="24"/>
      <c r="U140" s="24"/>
    </row>
    <row r="141" spans="1:21" s="1" customFormat="1" ht="54.75" customHeight="1">
      <c r="A141" s="16" t="s">
        <v>211</v>
      </c>
      <c r="B141" s="16"/>
      <c r="C141" s="16"/>
      <c r="D141" s="16"/>
      <c r="E141" s="16"/>
      <c r="F141" s="16"/>
      <c r="G141" s="16"/>
      <c r="H141" s="16" t="s">
        <v>85</v>
      </c>
      <c r="I141" s="16"/>
      <c r="J141" s="16"/>
      <c r="K141" s="17">
        <f>614081.6</f>
        <v>614081.6</v>
      </c>
      <c r="L141" s="17"/>
      <c r="M141" s="17"/>
      <c r="N141" s="23" t="s">
        <v>1</v>
      </c>
      <c r="O141" s="23"/>
      <c r="P141" s="23"/>
      <c r="Q141" s="24" t="s">
        <v>1</v>
      </c>
      <c r="R141" s="24"/>
      <c r="S141" s="24"/>
      <c r="T141" s="24"/>
      <c r="U141" s="24"/>
    </row>
    <row r="142" spans="1:21" s="1" customFormat="1" ht="13.5" customHeight="1">
      <c r="A142" s="16" t="s">
        <v>212</v>
      </c>
      <c r="B142" s="16"/>
      <c r="C142" s="16"/>
      <c r="D142" s="16"/>
      <c r="E142" s="16"/>
      <c r="F142" s="16"/>
      <c r="G142" s="16"/>
      <c r="H142" s="16" t="s">
        <v>87</v>
      </c>
      <c r="I142" s="16"/>
      <c r="J142" s="16"/>
      <c r="K142" s="17">
        <f>614081.6</f>
        <v>614081.6</v>
      </c>
      <c r="L142" s="17"/>
      <c r="M142" s="17"/>
      <c r="N142" s="23" t="s">
        <v>1</v>
      </c>
      <c r="O142" s="23"/>
      <c r="P142" s="23"/>
      <c r="Q142" s="24" t="s">
        <v>1</v>
      </c>
      <c r="R142" s="24"/>
      <c r="S142" s="24"/>
      <c r="T142" s="24"/>
      <c r="U142" s="24"/>
    </row>
    <row r="143" spans="1:21" s="1" customFormat="1" ht="13.5" customHeight="1">
      <c r="A143" s="20" t="s">
        <v>32</v>
      </c>
      <c r="B143" s="21" t="s">
        <v>203</v>
      </c>
      <c r="C143" s="22" t="s">
        <v>89</v>
      </c>
      <c r="D143" s="22"/>
      <c r="E143" s="21" t="s">
        <v>90</v>
      </c>
      <c r="F143" s="19" t="s">
        <v>1</v>
      </c>
      <c r="G143" s="19"/>
      <c r="H143" s="16" t="s">
        <v>1</v>
      </c>
      <c r="I143" s="16"/>
      <c r="J143" s="16"/>
      <c r="K143" s="17">
        <f>614081.6</f>
        <v>614081.6</v>
      </c>
      <c r="L143" s="17"/>
      <c r="M143" s="17"/>
      <c r="N143" s="23" t="s">
        <v>1</v>
      </c>
      <c r="O143" s="23"/>
      <c r="P143" s="23"/>
      <c r="Q143" s="24" t="s">
        <v>1</v>
      </c>
      <c r="R143" s="24"/>
      <c r="S143" s="24"/>
      <c r="T143" s="24"/>
      <c r="U143" s="24"/>
    </row>
    <row r="144" spans="1:21" s="1" customFormat="1" ht="13.5" customHeight="1">
      <c r="A144" s="16" t="s">
        <v>213</v>
      </c>
      <c r="B144" s="16"/>
      <c r="C144" s="16"/>
      <c r="D144" s="16"/>
      <c r="E144" s="16"/>
      <c r="F144" s="16"/>
      <c r="G144" s="16"/>
      <c r="H144" s="16" t="s">
        <v>214</v>
      </c>
      <c r="I144" s="16"/>
      <c r="J144" s="16"/>
      <c r="K144" s="17">
        <f>24293822.7</f>
        <v>24293822.7</v>
      </c>
      <c r="L144" s="17"/>
      <c r="M144" s="17"/>
      <c r="N144" s="17">
        <f>7318800</f>
        <v>7318800</v>
      </c>
      <c r="O144" s="17"/>
      <c r="P144" s="17"/>
      <c r="Q144" s="18">
        <f>7683700</f>
        <v>7683700</v>
      </c>
      <c r="R144" s="18"/>
      <c r="S144" s="18"/>
      <c r="T144" s="18"/>
      <c r="U144" s="18"/>
    </row>
    <row r="145" spans="1:21" s="1" customFormat="1" ht="13.5" customHeight="1">
      <c r="A145" s="16" t="s">
        <v>215</v>
      </c>
      <c r="B145" s="16"/>
      <c r="C145" s="16"/>
      <c r="D145" s="16"/>
      <c r="E145" s="16"/>
      <c r="F145" s="16"/>
      <c r="G145" s="16"/>
      <c r="H145" s="16" t="s">
        <v>216</v>
      </c>
      <c r="I145" s="16"/>
      <c r="J145" s="16"/>
      <c r="K145" s="17">
        <f>2924780.09</f>
        <v>2924780.09</v>
      </c>
      <c r="L145" s="17"/>
      <c r="M145" s="17"/>
      <c r="N145" s="17">
        <f>1295900</f>
        <v>1295900</v>
      </c>
      <c r="O145" s="17"/>
      <c r="P145" s="17"/>
      <c r="Q145" s="18">
        <f>760000</f>
        <v>760000</v>
      </c>
      <c r="R145" s="18"/>
      <c r="S145" s="18"/>
      <c r="T145" s="18"/>
      <c r="U145" s="18"/>
    </row>
    <row r="146" spans="1:21" s="1" customFormat="1" ht="33.75" customHeight="1">
      <c r="A146" s="16" t="s">
        <v>217</v>
      </c>
      <c r="B146" s="16"/>
      <c r="C146" s="16"/>
      <c r="D146" s="16"/>
      <c r="E146" s="16"/>
      <c r="F146" s="16"/>
      <c r="G146" s="16"/>
      <c r="H146" s="16" t="s">
        <v>121</v>
      </c>
      <c r="I146" s="16"/>
      <c r="J146" s="16"/>
      <c r="K146" s="17">
        <f>2924780.09</f>
        <v>2924780.09</v>
      </c>
      <c r="L146" s="17"/>
      <c r="M146" s="17"/>
      <c r="N146" s="17">
        <f>1295900</f>
        <v>1295900</v>
      </c>
      <c r="O146" s="17"/>
      <c r="P146" s="17"/>
      <c r="Q146" s="18">
        <f>760000</f>
        <v>760000</v>
      </c>
      <c r="R146" s="18"/>
      <c r="S146" s="18"/>
      <c r="T146" s="18"/>
      <c r="U146" s="18"/>
    </row>
    <row r="147" spans="1:21" s="1" customFormat="1" ht="13.5" customHeight="1">
      <c r="A147" s="16" t="s">
        <v>218</v>
      </c>
      <c r="B147" s="16"/>
      <c r="C147" s="16"/>
      <c r="D147" s="16"/>
      <c r="E147" s="16"/>
      <c r="F147" s="16"/>
      <c r="G147" s="16"/>
      <c r="H147" s="16" t="s">
        <v>104</v>
      </c>
      <c r="I147" s="16"/>
      <c r="J147" s="16"/>
      <c r="K147" s="17">
        <f>2924780.09</f>
        <v>2924780.09</v>
      </c>
      <c r="L147" s="17"/>
      <c r="M147" s="17"/>
      <c r="N147" s="17">
        <f>1295900</f>
        <v>1295900</v>
      </c>
      <c r="O147" s="17"/>
      <c r="P147" s="17"/>
      <c r="Q147" s="18">
        <f>760000</f>
        <v>760000</v>
      </c>
      <c r="R147" s="18"/>
      <c r="S147" s="18"/>
      <c r="T147" s="18"/>
      <c r="U147" s="18"/>
    </row>
    <row r="148" spans="1:21" s="1" customFormat="1" ht="24" customHeight="1">
      <c r="A148" s="16" t="s">
        <v>219</v>
      </c>
      <c r="B148" s="16"/>
      <c r="C148" s="16"/>
      <c r="D148" s="16"/>
      <c r="E148" s="16"/>
      <c r="F148" s="16"/>
      <c r="G148" s="16"/>
      <c r="H148" s="16" t="s">
        <v>109</v>
      </c>
      <c r="I148" s="16"/>
      <c r="J148" s="16"/>
      <c r="K148" s="17">
        <f>2924780.09</f>
        <v>2924780.09</v>
      </c>
      <c r="L148" s="17"/>
      <c r="M148" s="17"/>
      <c r="N148" s="17">
        <f>760000</f>
        <v>760000</v>
      </c>
      <c r="O148" s="17"/>
      <c r="P148" s="17"/>
      <c r="Q148" s="18">
        <f>760000</f>
        <v>760000</v>
      </c>
      <c r="R148" s="18"/>
      <c r="S148" s="18"/>
      <c r="T148" s="18"/>
      <c r="U148" s="18"/>
    </row>
    <row r="149" spans="1:21" s="1" customFormat="1" ht="13.5" customHeight="1">
      <c r="A149" s="20" t="s">
        <v>32</v>
      </c>
      <c r="B149" s="21" t="s">
        <v>220</v>
      </c>
      <c r="C149" s="22" t="s">
        <v>124</v>
      </c>
      <c r="D149" s="22"/>
      <c r="E149" s="21" t="s">
        <v>110</v>
      </c>
      <c r="F149" s="19" t="s">
        <v>1</v>
      </c>
      <c r="G149" s="19"/>
      <c r="H149" s="16" t="s">
        <v>1</v>
      </c>
      <c r="I149" s="16"/>
      <c r="J149" s="16"/>
      <c r="K149" s="17">
        <f>2924780.09</f>
        <v>2924780.09</v>
      </c>
      <c r="L149" s="17"/>
      <c r="M149" s="17"/>
      <c r="N149" s="17">
        <f>760000</f>
        <v>760000</v>
      </c>
      <c r="O149" s="17"/>
      <c r="P149" s="17"/>
      <c r="Q149" s="18">
        <f>760000</f>
        <v>760000</v>
      </c>
      <c r="R149" s="18"/>
      <c r="S149" s="18"/>
      <c r="T149" s="18"/>
      <c r="U149" s="18"/>
    </row>
    <row r="150" spans="1:21" s="1" customFormat="1" ht="66" customHeight="1">
      <c r="A150" s="16" t="s">
        <v>221</v>
      </c>
      <c r="B150" s="16"/>
      <c r="C150" s="16"/>
      <c r="D150" s="16"/>
      <c r="E150" s="16"/>
      <c r="F150" s="16"/>
      <c r="G150" s="16"/>
      <c r="H150" s="16" t="s">
        <v>222</v>
      </c>
      <c r="I150" s="16"/>
      <c r="J150" s="16"/>
      <c r="K150" s="23" t="s">
        <v>1</v>
      </c>
      <c r="L150" s="23"/>
      <c r="M150" s="23"/>
      <c r="N150" s="17">
        <f>535900</f>
        <v>535900</v>
      </c>
      <c r="O150" s="17"/>
      <c r="P150" s="17"/>
      <c r="Q150" s="24" t="s">
        <v>1</v>
      </c>
      <c r="R150" s="24"/>
      <c r="S150" s="24"/>
      <c r="T150" s="24"/>
      <c r="U150" s="24"/>
    </row>
    <row r="151" spans="1:21" s="1" customFormat="1" ht="13.5" customHeight="1">
      <c r="A151" s="20" t="s">
        <v>32</v>
      </c>
      <c r="B151" s="21" t="s">
        <v>220</v>
      </c>
      <c r="C151" s="22" t="s">
        <v>124</v>
      </c>
      <c r="D151" s="22"/>
      <c r="E151" s="21" t="s">
        <v>223</v>
      </c>
      <c r="F151" s="19" t="s">
        <v>1</v>
      </c>
      <c r="G151" s="19"/>
      <c r="H151" s="16" t="s">
        <v>1</v>
      </c>
      <c r="I151" s="16"/>
      <c r="J151" s="16"/>
      <c r="K151" s="23" t="s">
        <v>1</v>
      </c>
      <c r="L151" s="23"/>
      <c r="M151" s="23"/>
      <c r="N151" s="17">
        <f>535900</f>
        <v>535900</v>
      </c>
      <c r="O151" s="17"/>
      <c r="P151" s="17"/>
      <c r="Q151" s="24" t="s">
        <v>1</v>
      </c>
      <c r="R151" s="24"/>
      <c r="S151" s="24"/>
      <c r="T151" s="24"/>
      <c r="U151" s="24"/>
    </row>
    <row r="152" spans="1:21" s="1" customFormat="1" ht="13.5" customHeight="1">
      <c r="A152" s="16" t="s">
        <v>224</v>
      </c>
      <c r="B152" s="16"/>
      <c r="C152" s="16"/>
      <c r="D152" s="16"/>
      <c r="E152" s="16"/>
      <c r="F152" s="16"/>
      <c r="G152" s="16"/>
      <c r="H152" s="16" t="s">
        <v>225</v>
      </c>
      <c r="I152" s="16"/>
      <c r="J152" s="16"/>
      <c r="K152" s="17">
        <f>5842076.33</f>
        <v>5842076.33</v>
      </c>
      <c r="L152" s="17"/>
      <c r="M152" s="17"/>
      <c r="N152" s="23" t="s">
        <v>1</v>
      </c>
      <c r="O152" s="23"/>
      <c r="P152" s="23"/>
      <c r="Q152" s="24" t="s">
        <v>1</v>
      </c>
      <c r="R152" s="24"/>
      <c r="S152" s="24"/>
      <c r="T152" s="24"/>
      <c r="U152" s="24"/>
    </row>
    <row r="153" spans="1:21" s="1" customFormat="1" ht="13.5" customHeight="1">
      <c r="A153" s="16" t="s">
        <v>226</v>
      </c>
      <c r="B153" s="16"/>
      <c r="C153" s="16"/>
      <c r="D153" s="16"/>
      <c r="E153" s="16"/>
      <c r="F153" s="16"/>
      <c r="G153" s="16"/>
      <c r="H153" s="16" t="s">
        <v>38</v>
      </c>
      <c r="I153" s="16"/>
      <c r="J153" s="16"/>
      <c r="K153" s="17">
        <f>5842076.33</f>
        <v>5842076.33</v>
      </c>
      <c r="L153" s="17"/>
      <c r="M153" s="17"/>
      <c r="N153" s="23" t="s">
        <v>1</v>
      </c>
      <c r="O153" s="23"/>
      <c r="P153" s="23"/>
      <c r="Q153" s="24" t="s">
        <v>1</v>
      </c>
      <c r="R153" s="24"/>
      <c r="S153" s="24"/>
      <c r="T153" s="24"/>
      <c r="U153" s="24"/>
    </row>
    <row r="154" spans="1:21" s="1" customFormat="1" ht="13.5" customHeight="1">
      <c r="A154" s="16" t="s">
        <v>227</v>
      </c>
      <c r="B154" s="16"/>
      <c r="C154" s="16"/>
      <c r="D154" s="16"/>
      <c r="E154" s="16"/>
      <c r="F154" s="16"/>
      <c r="G154" s="16"/>
      <c r="H154" s="16" t="s">
        <v>104</v>
      </c>
      <c r="I154" s="16"/>
      <c r="J154" s="16"/>
      <c r="K154" s="17">
        <f>5842076.33</f>
        <v>5842076.33</v>
      </c>
      <c r="L154" s="17"/>
      <c r="M154" s="17"/>
      <c r="N154" s="23" t="s">
        <v>1</v>
      </c>
      <c r="O154" s="23"/>
      <c r="P154" s="23"/>
      <c r="Q154" s="24" t="s">
        <v>1</v>
      </c>
      <c r="R154" s="24"/>
      <c r="S154" s="24"/>
      <c r="T154" s="24"/>
      <c r="U154" s="24"/>
    </row>
    <row r="155" spans="1:21" s="1" customFormat="1" ht="45" customHeight="1">
      <c r="A155" s="16" t="s">
        <v>228</v>
      </c>
      <c r="B155" s="16"/>
      <c r="C155" s="16"/>
      <c r="D155" s="16"/>
      <c r="E155" s="16"/>
      <c r="F155" s="16"/>
      <c r="G155" s="16"/>
      <c r="H155" s="16" t="s">
        <v>229</v>
      </c>
      <c r="I155" s="16"/>
      <c r="J155" s="16"/>
      <c r="K155" s="17">
        <f>4136789.58</f>
        <v>4136789.58</v>
      </c>
      <c r="L155" s="17"/>
      <c r="M155" s="17"/>
      <c r="N155" s="23" t="s">
        <v>1</v>
      </c>
      <c r="O155" s="23"/>
      <c r="P155" s="23"/>
      <c r="Q155" s="24" t="s">
        <v>1</v>
      </c>
      <c r="R155" s="24"/>
      <c r="S155" s="24"/>
      <c r="T155" s="24"/>
      <c r="U155" s="24"/>
    </row>
    <row r="156" spans="1:21" s="1" customFormat="1" ht="13.5" customHeight="1">
      <c r="A156" s="20" t="s">
        <v>32</v>
      </c>
      <c r="B156" s="21" t="s">
        <v>230</v>
      </c>
      <c r="C156" s="22" t="s">
        <v>188</v>
      </c>
      <c r="D156" s="22"/>
      <c r="E156" s="21" t="s">
        <v>231</v>
      </c>
      <c r="F156" s="19" t="s">
        <v>1</v>
      </c>
      <c r="G156" s="19"/>
      <c r="H156" s="16" t="s">
        <v>1</v>
      </c>
      <c r="I156" s="16"/>
      <c r="J156" s="16"/>
      <c r="K156" s="17">
        <f>4136789.58</f>
        <v>4136789.58</v>
      </c>
      <c r="L156" s="17"/>
      <c r="M156" s="17"/>
      <c r="N156" s="23" t="s">
        <v>1</v>
      </c>
      <c r="O156" s="23"/>
      <c r="P156" s="23"/>
      <c r="Q156" s="24" t="s">
        <v>1</v>
      </c>
      <c r="R156" s="24"/>
      <c r="S156" s="24"/>
      <c r="T156" s="24"/>
      <c r="U156" s="24"/>
    </row>
    <row r="157" spans="1:21" s="1" customFormat="1" ht="75.75" customHeight="1">
      <c r="A157" s="16" t="s">
        <v>232</v>
      </c>
      <c r="B157" s="16"/>
      <c r="C157" s="16"/>
      <c r="D157" s="16"/>
      <c r="E157" s="16"/>
      <c r="F157" s="16"/>
      <c r="G157" s="16"/>
      <c r="H157" s="16" t="s">
        <v>233</v>
      </c>
      <c r="I157" s="16"/>
      <c r="J157" s="16"/>
      <c r="K157" s="17">
        <f>1705286.75</f>
        <v>1705286.75</v>
      </c>
      <c r="L157" s="17"/>
      <c r="M157" s="17"/>
      <c r="N157" s="23" t="s">
        <v>1</v>
      </c>
      <c r="O157" s="23"/>
      <c r="P157" s="23"/>
      <c r="Q157" s="24" t="s">
        <v>1</v>
      </c>
      <c r="R157" s="24"/>
      <c r="S157" s="24"/>
      <c r="T157" s="24"/>
      <c r="U157" s="24"/>
    </row>
    <row r="158" spans="1:21" s="1" customFormat="1" ht="13.5" customHeight="1">
      <c r="A158" s="20" t="s">
        <v>32</v>
      </c>
      <c r="B158" s="21" t="s">
        <v>230</v>
      </c>
      <c r="C158" s="22" t="s">
        <v>188</v>
      </c>
      <c r="D158" s="22"/>
      <c r="E158" s="21" t="s">
        <v>234</v>
      </c>
      <c r="F158" s="19" t="s">
        <v>1</v>
      </c>
      <c r="G158" s="19"/>
      <c r="H158" s="16" t="s">
        <v>1</v>
      </c>
      <c r="I158" s="16"/>
      <c r="J158" s="16"/>
      <c r="K158" s="17">
        <f>1705286.75</f>
        <v>1705286.75</v>
      </c>
      <c r="L158" s="17"/>
      <c r="M158" s="17"/>
      <c r="N158" s="23" t="s">
        <v>1</v>
      </c>
      <c r="O158" s="23"/>
      <c r="P158" s="23"/>
      <c r="Q158" s="24" t="s">
        <v>1</v>
      </c>
      <c r="R158" s="24"/>
      <c r="S158" s="24"/>
      <c r="T158" s="24"/>
      <c r="U158" s="24"/>
    </row>
    <row r="159" spans="1:21" s="1" customFormat="1" ht="13.5" customHeight="1">
      <c r="A159" s="16" t="s">
        <v>235</v>
      </c>
      <c r="B159" s="16"/>
      <c r="C159" s="16"/>
      <c r="D159" s="16"/>
      <c r="E159" s="16"/>
      <c r="F159" s="16"/>
      <c r="G159" s="16"/>
      <c r="H159" s="16" t="s">
        <v>236</v>
      </c>
      <c r="I159" s="16"/>
      <c r="J159" s="16"/>
      <c r="K159" s="17">
        <f>15526966.28</f>
        <v>15526966.28</v>
      </c>
      <c r="L159" s="17"/>
      <c r="M159" s="17"/>
      <c r="N159" s="17">
        <f>6022900</f>
        <v>6022900</v>
      </c>
      <c r="O159" s="17"/>
      <c r="P159" s="17"/>
      <c r="Q159" s="18">
        <f>6923700</f>
        <v>6923700</v>
      </c>
      <c r="R159" s="18"/>
      <c r="S159" s="18"/>
      <c r="T159" s="18"/>
      <c r="U159" s="18"/>
    </row>
    <row r="160" spans="1:21" s="1" customFormat="1" ht="45" customHeight="1">
      <c r="A160" s="16" t="s">
        <v>237</v>
      </c>
      <c r="B160" s="16"/>
      <c r="C160" s="16"/>
      <c r="D160" s="16"/>
      <c r="E160" s="16"/>
      <c r="F160" s="16"/>
      <c r="G160" s="16"/>
      <c r="H160" s="16" t="s">
        <v>238</v>
      </c>
      <c r="I160" s="16"/>
      <c r="J160" s="16"/>
      <c r="K160" s="17">
        <f>4136000</f>
        <v>4136000</v>
      </c>
      <c r="L160" s="17"/>
      <c r="M160" s="17"/>
      <c r="N160" s="23" t="s">
        <v>1</v>
      </c>
      <c r="O160" s="23"/>
      <c r="P160" s="23"/>
      <c r="Q160" s="24" t="s">
        <v>1</v>
      </c>
      <c r="R160" s="24"/>
      <c r="S160" s="24"/>
      <c r="T160" s="24"/>
      <c r="U160" s="24"/>
    </row>
    <row r="161" spans="1:21" s="1" customFormat="1" ht="45" customHeight="1">
      <c r="A161" s="16" t="s">
        <v>239</v>
      </c>
      <c r="B161" s="16"/>
      <c r="C161" s="16"/>
      <c r="D161" s="16"/>
      <c r="E161" s="16"/>
      <c r="F161" s="16"/>
      <c r="G161" s="16"/>
      <c r="H161" s="16" t="s">
        <v>240</v>
      </c>
      <c r="I161" s="16"/>
      <c r="J161" s="16"/>
      <c r="K161" s="17">
        <f>4136000</f>
        <v>4136000</v>
      </c>
      <c r="L161" s="17"/>
      <c r="M161" s="17"/>
      <c r="N161" s="23" t="s">
        <v>1</v>
      </c>
      <c r="O161" s="23"/>
      <c r="P161" s="23"/>
      <c r="Q161" s="24" t="s">
        <v>1</v>
      </c>
      <c r="R161" s="24"/>
      <c r="S161" s="24"/>
      <c r="T161" s="24"/>
      <c r="U161" s="24"/>
    </row>
    <row r="162" spans="1:21" s="1" customFormat="1" ht="24" customHeight="1">
      <c r="A162" s="16" t="s">
        <v>241</v>
      </c>
      <c r="B162" s="16"/>
      <c r="C162" s="16"/>
      <c r="D162" s="16"/>
      <c r="E162" s="16"/>
      <c r="F162" s="16"/>
      <c r="G162" s="16"/>
      <c r="H162" s="16" t="s">
        <v>109</v>
      </c>
      <c r="I162" s="16"/>
      <c r="J162" s="16"/>
      <c r="K162" s="17">
        <f>4136000</f>
        <v>4136000</v>
      </c>
      <c r="L162" s="17"/>
      <c r="M162" s="17"/>
      <c r="N162" s="23" t="s">
        <v>1</v>
      </c>
      <c r="O162" s="23"/>
      <c r="P162" s="23"/>
      <c r="Q162" s="24" t="s">
        <v>1</v>
      </c>
      <c r="R162" s="24"/>
      <c r="S162" s="24"/>
      <c r="T162" s="24"/>
      <c r="U162" s="24"/>
    </row>
    <row r="163" spans="1:21" s="1" customFormat="1" ht="13.5" customHeight="1">
      <c r="A163" s="20" t="s">
        <v>32</v>
      </c>
      <c r="B163" s="21" t="s">
        <v>242</v>
      </c>
      <c r="C163" s="22" t="s">
        <v>243</v>
      </c>
      <c r="D163" s="22"/>
      <c r="E163" s="21" t="s">
        <v>110</v>
      </c>
      <c r="F163" s="19" t="s">
        <v>1</v>
      </c>
      <c r="G163" s="19"/>
      <c r="H163" s="16" t="s">
        <v>1</v>
      </c>
      <c r="I163" s="16"/>
      <c r="J163" s="16"/>
      <c r="K163" s="17">
        <f>4136000</f>
        <v>4136000</v>
      </c>
      <c r="L163" s="17"/>
      <c r="M163" s="17"/>
      <c r="N163" s="23" t="s">
        <v>1</v>
      </c>
      <c r="O163" s="23"/>
      <c r="P163" s="23"/>
      <c r="Q163" s="24" t="s">
        <v>1</v>
      </c>
      <c r="R163" s="24"/>
      <c r="S163" s="24"/>
      <c r="T163" s="24"/>
      <c r="U163" s="24"/>
    </row>
    <row r="164" spans="1:21" s="1" customFormat="1" ht="13.5" customHeight="1">
      <c r="A164" s="16" t="s">
        <v>244</v>
      </c>
      <c r="B164" s="16"/>
      <c r="C164" s="16"/>
      <c r="D164" s="16"/>
      <c r="E164" s="16"/>
      <c r="F164" s="16"/>
      <c r="G164" s="16"/>
      <c r="H164" s="16" t="s">
        <v>38</v>
      </c>
      <c r="I164" s="16"/>
      <c r="J164" s="16"/>
      <c r="K164" s="17">
        <f>11390966.28</f>
        <v>11390966.28</v>
      </c>
      <c r="L164" s="17"/>
      <c r="M164" s="17"/>
      <c r="N164" s="17">
        <f>6022900</f>
        <v>6022900</v>
      </c>
      <c r="O164" s="17"/>
      <c r="P164" s="17"/>
      <c r="Q164" s="18">
        <f>6923700</f>
        <v>6923700</v>
      </c>
      <c r="R164" s="18"/>
      <c r="S164" s="18"/>
      <c r="T164" s="18"/>
      <c r="U164" s="18"/>
    </row>
    <row r="165" spans="1:21" s="1" customFormat="1" ht="13.5" customHeight="1">
      <c r="A165" s="16" t="s">
        <v>245</v>
      </c>
      <c r="B165" s="16"/>
      <c r="C165" s="16"/>
      <c r="D165" s="16"/>
      <c r="E165" s="16"/>
      <c r="F165" s="16"/>
      <c r="G165" s="16"/>
      <c r="H165" s="16" t="s">
        <v>104</v>
      </c>
      <c r="I165" s="16"/>
      <c r="J165" s="16"/>
      <c r="K165" s="17">
        <f>11390966.28</f>
        <v>11390966.28</v>
      </c>
      <c r="L165" s="17"/>
      <c r="M165" s="17"/>
      <c r="N165" s="17">
        <f>6022900</f>
        <v>6022900</v>
      </c>
      <c r="O165" s="17"/>
      <c r="P165" s="17"/>
      <c r="Q165" s="18">
        <f>6923700</f>
        <v>6923700</v>
      </c>
      <c r="R165" s="18"/>
      <c r="S165" s="18"/>
      <c r="T165" s="18"/>
      <c r="U165" s="18"/>
    </row>
    <row r="166" spans="1:21" s="1" customFormat="1" ht="24" customHeight="1">
      <c r="A166" s="16" t="s">
        <v>246</v>
      </c>
      <c r="B166" s="16"/>
      <c r="C166" s="16"/>
      <c r="D166" s="16"/>
      <c r="E166" s="16"/>
      <c r="F166" s="16"/>
      <c r="G166" s="16"/>
      <c r="H166" s="16" t="s">
        <v>109</v>
      </c>
      <c r="I166" s="16"/>
      <c r="J166" s="16"/>
      <c r="K166" s="17">
        <f>11191166.28</f>
        <v>11191166.28</v>
      </c>
      <c r="L166" s="17"/>
      <c r="M166" s="17"/>
      <c r="N166" s="17">
        <f>6022900</f>
        <v>6022900</v>
      </c>
      <c r="O166" s="17"/>
      <c r="P166" s="17"/>
      <c r="Q166" s="18">
        <f>6923700</f>
        <v>6923700</v>
      </c>
      <c r="R166" s="18"/>
      <c r="S166" s="18"/>
      <c r="T166" s="18"/>
      <c r="U166" s="18"/>
    </row>
    <row r="167" spans="1:21" s="1" customFormat="1" ht="13.5" customHeight="1">
      <c r="A167" s="20" t="s">
        <v>32</v>
      </c>
      <c r="B167" s="21" t="s">
        <v>242</v>
      </c>
      <c r="C167" s="22" t="s">
        <v>188</v>
      </c>
      <c r="D167" s="22"/>
      <c r="E167" s="21" t="s">
        <v>110</v>
      </c>
      <c r="F167" s="19" t="s">
        <v>1</v>
      </c>
      <c r="G167" s="19"/>
      <c r="H167" s="16" t="s">
        <v>1</v>
      </c>
      <c r="I167" s="16"/>
      <c r="J167" s="16"/>
      <c r="K167" s="17">
        <f>11191166.28</f>
        <v>11191166.28</v>
      </c>
      <c r="L167" s="17"/>
      <c r="M167" s="17"/>
      <c r="N167" s="17">
        <f>6022900</f>
        <v>6022900</v>
      </c>
      <c r="O167" s="17"/>
      <c r="P167" s="17"/>
      <c r="Q167" s="18">
        <f>6923700</f>
        <v>6923700</v>
      </c>
      <c r="R167" s="18"/>
      <c r="S167" s="18"/>
      <c r="T167" s="18"/>
      <c r="U167" s="18"/>
    </row>
    <row r="168" spans="1:21" s="1" customFormat="1" ht="33.75" customHeight="1">
      <c r="A168" s="16" t="s">
        <v>247</v>
      </c>
      <c r="B168" s="16"/>
      <c r="C168" s="16"/>
      <c r="D168" s="16"/>
      <c r="E168" s="16"/>
      <c r="F168" s="16"/>
      <c r="G168" s="16"/>
      <c r="H168" s="16" t="s">
        <v>248</v>
      </c>
      <c r="I168" s="16"/>
      <c r="J168" s="16"/>
      <c r="K168" s="17">
        <f>199800</f>
        <v>199800</v>
      </c>
      <c r="L168" s="17"/>
      <c r="M168" s="17"/>
      <c r="N168" s="23" t="s">
        <v>1</v>
      </c>
      <c r="O168" s="23"/>
      <c r="P168" s="23"/>
      <c r="Q168" s="24" t="s">
        <v>1</v>
      </c>
      <c r="R168" s="24"/>
      <c r="S168" s="24"/>
      <c r="T168" s="24"/>
      <c r="U168" s="24"/>
    </row>
    <row r="169" spans="1:21" s="1" customFormat="1" ht="13.5" customHeight="1">
      <c r="A169" s="20" t="s">
        <v>32</v>
      </c>
      <c r="B169" s="21" t="s">
        <v>242</v>
      </c>
      <c r="C169" s="22" t="s">
        <v>188</v>
      </c>
      <c r="D169" s="22"/>
      <c r="E169" s="21" t="s">
        <v>249</v>
      </c>
      <c r="F169" s="19" t="s">
        <v>1</v>
      </c>
      <c r="G169" s="19"/>
      <c r="H169" s="16" t="s">
        <v>1</v>
      </c>
      <c r="I169" s="16"/>
      <c r="J169" s="16"/>
      <c r="K169" s="17">
        <f>199800</f>
        <v>199800</v>
      </c>
      <c r="L169" s="17"/>
      <c r="M169" s="17"/>
      <c r="N169" s="23" t="s">
        <v>1</v>
      </c>
      <c r="O169" s="23"/>
      <c r="P169" s="23"/>
      <c r="Q169" s="24" t="s">
        <v>1</v>
      </c>
      <c r="R169" s="24"/>
      <c r="S169" s="24"/>
      <c r="T169" s="24"/>
      <c r="U169" s="24"/>
    </row>
    <row r="170" spans="1:21" s="1" customFormat="1" ht="13.5" customHeight="1">
      <c r="A170" s="16" t="s">
        <v>250</v>
      </c>
      <c r="B170" s="16"/>
      <c r="C170" s="16"/>
      <c r="D170" s="16"/>
      <c r="E170" s="16"/>
      <c r="F170" s="16"/>
      <c r="G170" s="16"/>
      <c r="H170" s="16" t="s">
        <v>251</v>
      </c>
      <c r="I170" s="16"/>
      <c r="J170" s="16"/>
      <c r="K170" s="17">
        <f>5792.4</f>
        <v>5792.4</v>
      </c>
      <c r="L170" s="17"/>
      <c r="M170" s="17"/>
      <c r="N170" s="23" t="s">
        <v>1</v>
      </c>
      <c r="O170" s="23"/>
      <c r="P170" s="23"/>
      <c r="Q170" s="24" t="s">
        <v>1</v>
      </c>
      <c r="R170" s="24"/>
      <c r="S170" s="24"/>
      <c r="T170" s="24"/>
      <c r="U170" s="24"/>
    </row>
    <row r="171" spans="1:21" s="1" customFormat="1" ht="13.5" customHeight="1">
      <c r="A171" s="16" t="s">
        <v>252</v>
      </c>
      <c r="B171" s="16"/>
      <c r="C171" s="16"/>
      <c r="D171" s="16"/>
      <c r="E171" s="16"/>
      <c r="F171" s="16"/>
      <c r="G171" s="16"/>
      <c r="H171" s="16" t="s">
        <v>253</v>
      </c>
      <c r="I171" s="16"/>
      <c r="J171" s="16"/>
      <c r="K171" s="17">
        <f>5792.4</f>
        <v>5792.4</v>
      </c>
      <c r="L171" s="17"/>
      <c r="M171" s="17"/>
      <c r="N171" s="23" t="s">
        <v>1</v>
      </c>
      <c r="O171" s="23"/>
      <c r="P171" s="23"/>
      <c r="Q171" s="24" t="s">
        <v>1</v>
      </c>
      <c r="R171" s="24"/>
      <c r="S171" s="24"/>
      <c r="T171" s="24"/>
      <c r="U171" s="24"/>
    </row>
    <row r="172" spans="1:21" s="1" customFormat="1" ht="33.75" customHeight="1">
      <c r="A172" s="16" t="s">
        <v>254</v>
      </c>
      <c r="B172" s="16"/>
      <c r="C172" s="16"/>
      <c r="D172" s="16"/>
      <c r="E172" s="16"/>
      <c r="F172" s="16"/>
      <c r="G172" s="16"/>
      <c r="H172" s="16" t="s">
        <v>255</v>
      </c>
      <c r="I172" s="16"/>
      <c r="J172" s="16"/>
      <c r="K172" s="17">
        <f>5792.4</f>
        <v>5792.4</v>
      </c>
      <c r="L172" s="17"/>
      <c r="M172" s="17"/>
      <c r="N172" s="23" t="s">
        <v>1</v>
      </c>
      <c r="O172" s="23"/>
      <c r="P172" s="23"/>
      <c r="Q172" s="24" t="s">
        <v>1</v>
      </c>
      <c r="R172" s="24"/>
      <c r="S172" s="24"/>
      <c r="T172" s="24"/>
      <c r="U172" s="24"/>
    </row>
    <row r="173" spans="1:21" s="1" customFormat="1" ht="54.75" customHeight="1">
      <c r="A173" s="16" t="s">
        <v>256</v>
      </c>
      <c r="B173" s="16"/>
      <c r="C173" s="16"/>
      <c r="D173" s="16"/>
      <c r="E173" s="16"/>
      <c r="F173" s="16"/>
      <c r="G173" s="16"/>
      <c r="H173" s="16" t="s">
        <v>257</v>
      </c>
      <c r="I173" s="16"/>
      <c r="J173" s="16"/>
      <c r="K173" s="17">
        <f>5792.4</f>
        <v>5792.4</v>
      </c>
      <c r="L173" s="17"/>
      <c r="M173" s="17"/>
      <c r="N173" s="23" t="s">
        <v>1</v>
      </c>
      <c r="O173" s="23"/>
      <c r="P173" s="23"/>
      <c r="Q173" s="24" t="s">
        <v>1</v>
      </c>
      <c r="R173" s="24"/>
      <c r="S173" s="24"/>
      <c r="T173" s="24"/>
      <c r="U173" s="24"/>
    </row>
    <row r="174" spans="1:21" s="1" customFormat="1" ht="13.5" customHeight="1">
      <c r="A174" s="16" t="s">
        <v>258</v>
      </c>
      <c r="B174" s="16"/>
      <c r="C174" s="16"/>
      <c r="D174" s="16"/>
      <c r="E174" s="16"/>
      <c r="F174" s="16"/>
      <c r="G174" s="16"/>
      <c r="H174" s="16" t="s">
        <v>42</v>
      </c>
      <c r="I174" s="16"/>
      <c r="J174" s="16"/>
      <c r="K174" s="17">
        <f>4448.85</f>
        <v>4448.85</v>
      </c>
      <c r="L174" s="17"/>
      <c r="M174" s="17"/>
      <c r="N174" s="23" t="s">
        <v>1</v>
      </c>
      <c r="O174" s="23"/>
      <c r="P174" s="23"/>
      <c r="Q174" s="24" t="s">
        <v>1</v>
      </c>
      <c r="R174" s="24"/>
      <c r="S174" s="24"/>
      <c r="T174" s="24"/>
      <c r="U174" s="24"/>
    </row>
    <row r="175" spans="1:21" s="1" customFormat="1" ht="13.5" customHeight="1">
      <c r="A175" s="20" t="s">
        <v>32</v>
      </c>
      <c r="B175" s="21" t="s">
        <v>259</v>
      </c>
      <c r="C175" s="22" t="s">
        <v>260</v>
      </c>
      <c r="D175" s="22"/>
      <c r="E175" s="21" t="s">
        <v>45</v>
      </c>
      <c r="F175" s="19" t="s">
        <v>1</v>
      </c>
      <c r="G175" s="19"/>
      <c r="H175" s="16" t="s">
        <v>1</v>
      </c>
      <c r="I175" s="16"/>
      <c r="J175" s="16"/>
      <c r="K175" s="17">
        <f>4448.85</f>
        <v>4448.85</v>
      </c>
      <c r="L175" s="17"/>
      <c r="M175" s="17"/>
      <c r="N175" s="23" t="s">
        <v>1</v>
      </c>
      <c r="O175" s="23"/>
      <c r="P175" s="23"/>
      <c r="Q175" s="24" t="s">
        <v>1</v>
      </c>
      <c r="R175" s="24"/>
      <c r="S175" s="24"/>
      <c r="T175" s="24"/>
      <c r="U175" s="24"/>
    </row>
    <row r="176" spans="1:21" s="1" customFormat="1" ht="33.75" customHeight="1">
      <c r="A176" s="16" t="s">
        <v>261</v>
      </c>
      <c r="B176" s="16"/>
      <c r="C176" s="16"/>
      <c r="D176" s="16"/>
      <c r="E176" s="16"/>
      <c r="F176" s="16"/>
      <c r="G176" s="16"/>
      <c r="H176" s="16" t="s">
        <v>47</v>
      </c>
      <c r="I176" s="16"/>
      <c r="J176" s="16"/>
      <c r="K176" s="17">
        <f>1343.55</f>
        <v>1343.55</v>
      </c>
      <c r="L176" s="17"/>
      <c r="M176" s="17"/>
      <c r="N176" s="23" t="s">
        <v>1</v>
      </c>
      <c r="O176" s="23"/>
      <c r="P176" s="23"/>
      <c r="Q176" s="24" t="s">
        <v>1</v>
      </c>
      <c r="R176" s="24"/>
      <c r="S176" s="24"/>
      <c r="T176" s="24"/>
      <c r="U176" s="24"/>
    </row>
    <row r="177" spans="1:21" s="1" customFormat="1" ht="13.5" customHeight="1">
      <c r="A177" s="20" t="s">
        <v>32</v>
      </c>
      <c r="B177" s="21" t="s">
        <v>259</v>
      </c>
      <c r="C177" s="22" t="s">
        <v>260</v>
      </c>
      <c r="D177" s="22"/>
      <c r="E177" s="21" t="s">
        <v>48</v>
      </c>
      <c r="F177" s="19" t="s">
        <v>1</v>
      </c>
      <c r="G177" s="19"/>
      <c r="H177" s="16" t="s">
        <v>1</v>
      </c>
      <c r="I177" s="16"/>
      <c r="J177" s="16"/>
      <c r="K177" s="17">
        <f>1343.55</f>
        <v>1343.55</v>
      </c>
      <c r="L177" s="17"/>
      <c r="M177" s="17"/>
      <c r="N177" s="23" t="s">
        <v>1</v>
      </c>
      <c r="O177" s="23"/>
      <c r="P177" s="23"/>
      <c r="Q177" s="24" t="s">
        <v>1</v>
      </c>
      <c r="R177" s="24"/>
      <c r="S177" s="24"/>
      <c r="T177" s="24"/>
      <c r="U177" s="24"/>
    </row>
    <row r="178" spans="1:21" s="1" customFormat="1" ht="13.5" customHeight="1">
      <c r="A178" s="16" t="s">
        <v>262</v>
      </c>
      <c r="B178" s="16"/>
      <c r="C178" s="16"/>
      <c r="D178" s="16"/>
      <c r="E178" s="16"/>
      <c r="F178" s="16"/>
      <c r="G178" s="16"/>
      <c r="H178" s="16" t="s">
        <v>263</v>
      </c>
      <c r="I178" s="16"/>
      <c r="J178" s="16"/>
      <c r="K178" s="17">
        <f>327500</f>
        <v>327500</v>
      </c>
      <c r="L178" s="17"/>
      <c r="M178" s="17"/>
      <c r="N178" s="17">
        <f aca="true" t="shared" si="0" ref="N178:N183">250000</f>
        <v>250000</v>
      </c>
      <c r="O178" s="17"/>
      <c r="P178" s="17"/>
      <c r="Q178" s="18">
        <f aca="true" t="shared" si="1" ref="Q178:Q183">250000</f>
        <v>250000</v>
      </c>
      <c r="R178" s="18"/>
      <c r="S178" s="18"/>
      <c r="T178" s="18"/>
      <c r="U178" s="18"/>
    </row>
    <row r="179" spans="1:21" s="1" customFormat="1" ht="13.5" customHeight="1">
      <c r="A179" s="16" t="s">
        <v>264</v>
      </c>
      <c r="B179" s="16"/>
      <c r="C179" s="16"/>
      <c r="D179" s="16"/>
      <c r="E179" s="16"/>
      <c r="F179" s="16"/>
      <c r="G179" s="16"/>
      <c r="H179" s="16" t="s">
        <v>265</v>
      </c>
      <c r="I179" s="16"/>
      <c r="J179" s="16"/>
      <c r="K179" s="17">
        <f>327500</f>
        <v>327500</v>
      </c>
      <c r="L179" s="17"/>
      <c r="M179" s="17"/>
      <c r="N179" s="17">
        <f t="shared" si="0"/>
        <v>250000</v>
      </c>
      <c r="O179" s="17"/>
      <c r="P179" s="17"/>
      <c r="Q179" s="18">
        <f t="shared" si="1"/>
        <v>250000</v>
      </c>
      <c r="R179" s="18"/>
      <c r="S179" s="18"/>
      <c r="T179" s="18"/>
      <c r="U179" s="18"/>
    </row>
    <row r="180" spans="1:21" s="1" customFormat="1" ht="24" customHeight="1">
      <c r="A180" s="16" t="s">
        <v>266</v>
      </c>
      <c r="B180" s="16"/>
      <c r="C180" s="16"/>
      <c r="D180" s="16"/>
      <c r="E180" s="16"/>
      <c r="F180" s="16"/>
      <c r="G180" s="16"/>
      <c r="H180" s="16" t="s">
        <v>267</v>
      </c>
      <c r="I180" s="16"/>
      <c r="J180" s="16"/>
      <c r="K180" s="17">
        <f>250000</f>
        <v>250000</v>
      </c>
      <c r="L180" s="17"/>
      <c r="M180" s="17"/>
      <c r="N180" s="17">
        <f t="shared" si="0"/>
        <v>250000</v>
      </c>
      <c r="O180" s="17"/>
      <c r="P180" s="17"/>
      <c r="Q180" s="18">
        <f t="shared" si="1"/>
        <v>250000</v>
      </c>
      <c r="R180" s="18"/>
      <c r="S180" s="18"/>
      <c r="T180" s="18"/>
      <c r="U180" s="18"/>
    </row>
    <row r="181" spans="1:21" s="1" customFormat="1" ht="24" customHeight="1">
      <c r="A181" s="16" t="s">
        <v>268</v>
      </c>
      <c r="B181" s="16"/>
      <c r="C181" s="16"/>
      <c r="D181" s="16"/>
      <c r="E181" s="16"/>
      <c r="F181" s="16"/>
      <c r="G181" s="16"/>
      <c r="H181" s="16" t="s">
        <v>269</v>
      </c>
      <c r="I181" s="16"/>
      <c r="J181" s="16"/>
      <c r="K181" s="17">
        <f>250000</f>
        <v>250000</v>
      </c>
      <c r="L181" s="17"/>
      <c r="M181" s="17"/>
      <c r="N181" s="17">
        <f t="shared" si="0"/>
        <v>250000</v>
      </c>
      <c r="O181" s="17"/>
      <c r="P181" s="17"/>
      <c r="Q181" s="18">
        <f t="shared" si="1"/>
        <v>250000</v>
      </c>
      <c r="R181" s="18"/>
      <c r="S181" s="18"/>
      <c r="T181" s="18"/>
      <c r="U181" s="18"/>
    </row>
    <row r="182" spans="1:21" s="1" customFormat="1" ht="45" customHeight="1">
      <c r="A182" s="16" t="s">
        <v>270</v>
      </c>
      <c r="B182" s="16"/>
      <c r="C182" s="16"/>
      <c r="D182" s="16"/>
      <c r="E182" s="16"/>
      <c r="F182" s="16"/>
      <c r="G182" s="16"/>
      <c r="H182" s="16" t="s">
        <v>271</v>
      </c>
      <c r="I182" s="16"/>
      <c r="J182" s="16"/>
      <c r="K182" s="17">
        <f>250000</f>
        <v>250000</v>
      </c>
      <c r="L182" s="17"/>
      <c r="M182" s="17"/>
      <c r="N182" s="17">
        <f t="shared" si="0"/>
        <v>250000</v>
      </c>
      <c r="O182" s="17"/>
      <c r="P182" s="17"/>
      <c r="Q182" s="18">
        <f t="shared" si="1"/>
        <v>250000</v>
      </c>
      <c r="R182" s="18"/>
      <c r="S182" s="18"/>
      <c r="T182" s="18"/>
      <c r="U182" s="18"/>
    </row>
    <row r="183" spans="1:21" s="1" customFormat="1" ht="13.5" customHeight="1">
      <c r="A183" s="20" t="s">
        <v>32</v>
      </c>
      <c r="B183" s="21" t="s">
        <v>272</v>
      </c>
      <c r="C183" s="22" t="s">
        <v>273</v>
      </c>
      <c r="D183" s="22"/>
      <c r="E183" s="21" t="s">
        <v>274</v>
      </c>
      <c r="F183" s="19" t="s">
        <v>1</v>
      </c>
      <c r="G183" s="19"/>
      <c r="H183" s="16" t="s">
        <v>1</v>
      </c>
      <c r="I183" s="16"/>
      <c r="J183" s="16"/>
      <c r="K183" s="17">
        <f>250000</f>
        <v>250000</v>
      </c>
      <c r="L183" s="17"/>
      <c r="M183" s="17"/>
      <c r="N183" s="17">
        <f t="shared" si="0"/>
        <v>250000</v>
      </c>
      <c r="O183" s="17"/>
      <c r="P183" s="17"/>
      <c r="Q183" s="18">
        <f t="shared" si="1"/>
        <v>250000</v>
      </c>
      <c r="R183" s="18"/>
      <c r="S183" s="18"/>
      <c r="T183" s="18"/>
      <c r="U183" s="18"/>
    </row>
    <row r="184" spans="1:21" s="1" customFormat="1" ht="24" customHeight="1">
      <c r="A184" s="16" t="s">
        <v>275</v>
      </c>
      <c r="B184" s="16"/>
      <c r="C184" s="16"/>
      <c r="D184" s="16"/>
      <c r="E184" s="16"/>
      <c r="F184" s="16"/>
      <c r="G184" s="16"/>
      <c r="H184" s="16" t="s">
        <v>276</v>
      </c>
      <c r="I184" s="16"/>
      <c r="J184" s="16"/>
      <c r="K184" s="17">
        <f>77500</f>
        <v>77500</v>
      </c>
      <c r="L184" s="17"/>
      <c r="M184" s="17"/>
      <c r="N184" s="23" t="s">
        <v>1</v>
      </c>
      <c r="O184" s="23"/>
      <c r="P184" s="23"/>
      <c r="Q184" s="24" t="s">
        <v>1</v>
      </c>
      <c r="R184" s="24"/>
      <c r="S184" s="24"/>
      <c r="T184" s="24"/>
      <c r="U184" s="24"/>
    </row>
    <row r="185" spans="1:21" s="1" customFormat="1" ht="33.75" customHeight="1">
      <c r="A185" s="16" t="s">
        <v>277</v>
      </c>
      <c r="B185" s="16"/>
      <c r="C185" s="16"/>
      <c r="D185" s="16"/>
      <c r="E185" s="16"/>
      <c r="F185" s="16"/>
      <c r="G185" s="16"/>
      <c r="H185" s="16" t="s">
        <v>278</v>
      </c>
      <c r="I185" s="16"/>
      <c r="J185" s="16"/>
      <c r="K185" s="17">
        <f>77500</f>
        <v>77500</v>
      </c>
      <c r="L185" s="17"/>
      <c r="M185" s="17"/>
      <c r="N185" s="23" t="s">
        <v>1</v>
      </c>
      <c r="O185" s="23"/>
      <c r="P185" s="23"/>
      <c r="Q185" s="24" t="s">
        <v>1</v>
      </c>
      <c r="R185" s="24"/>
      <c r="S185" s="24"/>
      <c r="T185" s="24"/>
      <c r="U185" s="24"/>
    </row>
    <row r="186" spans="1:21" s="1" customFormat="1" ht="13.5" customHeight="1">
      <c r="A186" s="16" t="s">
        <v>279</v>
      </c>
      <c r="B186" s="16"/>
      <c r="C186" s="16"/>
      <c r="D186" s="16"/>
      <c r="E186" s="16"/>
      <c r="F186" s="16"/>
      <c r="G186" s="16"/>
      <c r="H186" s="16" t="s">
        <v>280</v>
      </c>
      <c r="I186" s="16"/>
      <c r="J186" s="16"/>
      <c r="K186" s="17">
        <f>77500</f>
        <v>77500</v>
      </c>
      <c r="L186" s="17"/>
      <c r="M186" s="17"/>
      <c r="N186" s="23" t="s">
        <v>1</v>
      </c>
      <c r="O186" s="23"/>
      <c r="P186" s="23"/>
      <c r="Q186" s="24" t="s">
        <v>1</v>
      </c>
      <c r="R186" s="24"/>
      <c r="S186" s="24"/>
      <c r="T186" s="24"/>
      <c r="U186" s="24"/>
    </row>
    <row r="187" spans="1:21" s="1" customFormat="1" ht="13.5" customHeight="1">
      <c r="A187" s="20" t="s">
        <v>32</v>
      </c>
      <c r="B187" s="21" t="s">
        <v>272</v>
      </c>
      <c r="C187" s="22" t="s">
        <v>281</v>
      </c>
      <c r="D187" s="22"/>
      <c r="E187" s="21" t="s">
        <v>282</v>
      </c>
      <c r="F187" s="19" t="s">
        <v>1</v>
      </c>
      <c r="G187" s="19"/>
      <c r="H187" s="16" t="s">
        <v>1</v>
      </c>
      <c r="I187" s="16"/>
      <c r="J187" s="16"/>
      <c r="K187" s="17">
        <f>77500</f>
        <v>77500</v>
      </c>
      <c r="L187" s="17"/>
      <c r="M187" s="17"/>
      <c r="N187" s="23" t="s">
        <v>1</v>
      </c>
      <c r="O187" s="23"/>
      <c r="P187" s="23"/>
      <c r="Q187" s="24" t="s">
        <v>1</v>
      </c>
      <c r="R187" s="24"/>
      <c r="S187" s="24"/>
      <c r="T187" s="24"/>
      <c r="U187" s="24"/>
    </row>
    <row r="188" spans="1:21" s="1" customFormat="1" ht="13.5" customHeight="1">
      <c r="A188" s="16" t="s">
        <v>283</v>
      </c>
      <c r="B188" s="16"/>
      <c r="C188" s="16"/>
      <c r="D188" s="16"/>
      <c r="E188" s="16"/>
      <c r="F188" s="16"/>
      <c r="G188" s="16"/>
      <c r="H188" s="16" t="s">
        <v>284</v>
      </c>
      <c r="I188" s="16"/>
      <c r="J188" s="16"/>
      <c r="K188" s="17">
        <f>37647000</f>
        <v>37647000</v>
      </c>
      <c r="L188" s="17"/>
      <c r="M188" s="17"/>
      <c r="N188" s="17">
        <f>35028900</f>
        <v>35028900</v>
      </c>
      <c r="O188" s="17"/>
      <c r="P188" s="17"/>
      <c r="Q188" s="18">
        <f>35028900</f>
        <v>35028900</v>
      </c>
      <c r="R188" s="18"/>
      <c r="S188" s="18"/>
      <c r="T188" s="18"/>
      <c r="U188" s="18"/>
    </row>
    <row r="189" spans="1:21" s="1" customFormat="1" ht="13.5" customHeight="1">
      <c r="A189" s="16" t="s">
        <v>285</v>
      </c>
      <c r="B189" s="16"/>
      <c r="C189" s="16"/>
      <c r="D189" s="16"/>
      <c r="E189" s="16"/>
      <c r="F189" s="16"/>
      <c r="G189" s="16"/>
      <c r="H189" s="16" t="s">
        <v>286</v>
      </c>
      <c r="I189" s="16"/>
      <c r="J189" s="16"/>
      <c r="K189" s="17">
        <f>37647000</f>
        <v>37647000</v>
      </c>
      <c r="L189" s="17"/>
      <c r="M189" s="17"/>
      <c r="N189" s="17">
        <f>35028900</f>
        <v>35028900</v>
      </c>
      <c r="O189" s="17"/>
      <c r="P189" s="17"/>
      <c r="Q189" s="18">
        <f>35028900</f>
        <v>35028900</v>
      </c>
      <c r="R189" s="18"/>
      <c r="S189" s="18"/>
      <c r="T189" s="18"/>
      <c r="U189" s="18"/>
    </row>
    <row r="190" spans="1:21" s="1" customFormat="1" ht="24" customHeight="1">
      <c r="A190" s="16" t="s">
        <v>287</v>
      </c>
      <c r="B190" s="16"/>
      <c r="C190" s="16"/>
      <c r="D190" s="16"/>
      <c r="E190" s="16"/>
      <c r="F190" s="16"/>
      <c r="G190" s="16"/>
      <c r="H190" s="16" t="s">
        <v>267</v>
      </c>
      <c r="I190" s="16"/>
      <c r="J190" s="16"/>
      <c r="K190" s="17">
        <f>35339000</f>
        <v>35339000</v>
      </c>
      <c r="L190" s="17"/>
      <c r="M190" s="17"/>
      <c r="N190" s="17">
        <f>34939000</f>
        <v>34939000</v>
      </c>
      <c r="O190" s="17"/>
      <c r="P190" s="17"/>
      <c r="Q190" s="18">
        <f>34939000</f>
        <v>34939000</v>
      </c>
      <c r="R190" s="18"/>
      <c r="S190" s="18"/>
      <c r="T190" s="18"/>
      <c r="U190" s="18"/>
    </row>
    <row r="191" spans="1:21" s="1" customFormat="1" ht="24" customHeight="1">
      <c r="A191" s="16" t="s">
        <v>288</v>
      </c>
      <c r="B191" s="16"/>
      <c r="C191" s="16"/>
      <c r="D191" s="16"/>
      <c r="E191" s="16"/>
      <c r="F191" s="16"/>
      <c r="G191" s="16"/>
      <c r="H191" s="16" t="s">
        <v>269</v>
      </c>
      <c r="I191" s="16"/>
      <c r="J191" s="16"/>
      <c r="K191" s="17">
        <f>28205610</f>
        <v>28205610</v>
      </c>
      <c r="L191" s="17"/>
      <c r="M191" s="17"/>
      <c r="N191" s="17">
        <f>34939000</f>
        <v>34939000</v>
      </c>
      <c r="O191" s="17"/>
      <c r="P191" s="17"/>
      <c r="Q191" s="18">
        <f>34939000</f>
        <v>34939000</v>
      </c>
      <c r="R191" s="18"/>
      <c r="S191" s="18"/>
      <c r="T191" s="18"/>
      <c r="U191" s="18"/>
    </row>
    <row r="192" spans="1:21" s="1" customFormat="1" ht="45" customHeight="1">
      <c r="A192" s="16" t="s">
        <v>289</v>
      </c>
      <c r="B192" s="16"/>
      <c r="C192" s="16"/>
      <c r="D192" s="16"/>
      <c r="E192" s="16"/>
      <c r="F192" s="16"/>
      <c r="G192" s="16"/>
      <c r="H192" s="16" t="s">
        <v>271</v>
      </c>
      <c r="I192" s="16"/>
      <c r="J192" s="16"/>
      <c r="K192" s="17">
        <f>28205610</f>
        <v>28205610</v>
      </c>
      <c r="L192" s="17"/>
      <c r="M192" s="17"/>
      <c r="N192" s="17">
        <f>34939000</f>
        <v>34939000</v>
      </c>
      <c r="O192" s="17"/>
      <c r="P192" s="17"/>
      <c r="Q192" s="18">
        <f>34939000</f>
        <v>34939000</v>
      </c>
      <c r="R192" s="18"/>
      <c r="S192" s="18"/>
      <c r="T192" s="18"/>
      <c r="U192" s="18"/>
    </row>
    <row r="193" spans="1:21" s="1" customFormat="1" ht="13.5" customHeight="1">
      <c r="A193" s="20" t="s">
        <v>32</v>
      </c>
      <c r="B193" s="21" t="s">
        <v>290</v>
      </c>
      <c r="C193" s="22" t="s">
        <v>273</v>
      </c>
      <c r="D193" s="22"/>
      <c r="E193" s="21" t="s">
        <v>274</v>
      </c>
      <c r="F193" s="19" t="s">
        <v>1</v>
      </c>
      <c r="G193" s="19"/>
      <c r="H193" s="16" t="s">
        <v>1</v>
      </c>
      <c r="I193" s="16"/>
      <c r="J193" s="16"/>
      <c r="K193" s="17">
        <f>28205610</f>
        <v>28205610</v>
      </c>
      <c r="L193" s="17"/>
      <c r="M193" s="17"/>
      <c r="N193" s="17">
        <f>34939000</f>
        <v>34939000</v>
      </c>
      <c r="O193" s="17"/>
      <c r="P193" s="17"/>
      <c r="Q193" s="18">
        <f>34939000</f>
        <v>34939000</v>
      </c>
      <c r="R193" s="18"/>
      <c r="S193" s="18"/>
      <c r="T193" s="18"/>
      <c r="U193" s="18"/>
    </row>
    <row r="194" spans="1:21" s="1" customFormat="1" ht="66" customHeight="1">
      <c r="A194" s="16" t="s">
        <v>291</v>
      </c>
      <c r="B194" s="16"/>
      <c r="C194" s="16"/>
      <c r="D194" s="16"/>
      <c r="E194" s="16"/>
      <c r="F194" s="16"/>
      <c r="G194" s="16"/>
      <c r="H194" s="16" t="s">
        <v>292</v>
      </c>
      <c r="I194" s="16"/>
      <c r="J194" s="16"/>
      <c r="K194" s="17">
        <f>6887600</f>
        <v>6887600</v>
      </c>
      <c r="L194" s="17"/>
      <c r="M194" s="17"/>
      <c r="N194" s="23" t="s">
        <v>1</v>
      </c>
      <c r="O194" s="23"/>
      <c r="P194" s="23"/>
      <c r="Q194" s="24" t="s">
        <v>1</v>
      </c>
      <c r="R194" s="24"/>
      <c r="S194" s="24"/>
      <c r="T194" s="24"/>
      <c r="U194" s="24"/>
    </row>
    <row r="195" spans="1:21" s="1" customFormat="1" ht="45" customHeight="1">
      <c r="A195" s="16" t="s">
        <v>293</v>
      </c>
      <c r="B195" s="16"/>
      <c r="C195" s="16"/>
      <c r="D195" s="16"/>
      <c r="E195" s="16"/>
      <c r="F195" s="16"/>
      <c r="G195" s="16"/>
      <c r="H195" s="16" t="s">
        <v>271</v>
      </c>
      <c r="I195" s="16"/>
      <c r="J195" s="16"/>
      <c r="K195" s="17">
        <f>6887600</f>
        <v>6887600</v>
      </c>
      <c r="L195" s="17"/>
      <c r="M195" s="17"/>
      <c r="N195" s="23" t="s">
        <v>1</v>
      </c>
      <c r="O195" s="23"/>
      <c r="P195" s="23"/>
      <c r="Q195" s="24" t="s">
        <v>1</v>
      </c>
      <c r="R195" s="24"/>
      <c r="S195" s="24"/>
      <c r="T195" s="24"/>
      <c r="U195" s="24"/>
    </row>
    <row r="196" spans="1:21" s="1" customFormat="1" ht="13.5" customHeight="1">
      <c r="A196" s="20" t="s">
        <v>32</v>
      </c>
      <c r="B196" s="21" t="s">
        <v>290</v>
      </c>
      <c r="C196" s="22" t="s">
        <v>294</v>
      </c>
      <c r="D196" s="22"/>
      <c r="E196" s="21" t="s">
        <v>274</v>
      </c>
      <c r="F196" s="19" t="s">
        <v>1</v>
      </c>
      <c r="G196" s="19"/>
      <c r="H196" s="16" t="s">
        <v>1</v>
      </c>
      <c r="I196" s="16"/>
      <c r="J196" s="16"/>
      <c r="K196" s="17">
        <f>6887600</f>
        <v>6887600</v>
      </c>
      <c r="L196" s="17"/>
      <c r="M196" s="17"/>
      <c r="N196" s="23" t="s">
        <v>1</v>
      </c>
      <c r="O196" s="23"/>
      <c r="P196" s="23"/>
      <c r="Q196" s="24" t="s">
        <v>1</v>
      </c>
      <c r="R196" s="24"/>
      <c r="S196" s="24"/>
      <c r="T196" s="24"/>
      <c r="U196" s="24"/>
    </row>
    <row r="197" spans="1:21" s="1" customFormat="1" ht="33.75" customHeight="1">
      <c r="A197" s="16" t="s">
        <v>295</v>
      </c>
      <c r="B197" s="16"/>
      <c r="C197" s="16"/>
      <c r="D197" s="16"/>
      <c r="E197" s="16"/>
      <c r="F197" s="16"/>
      <c r="G197" s="16"/>
      <c r="H197" s="16" t="s">
        <v>296</v>
      </c>
      <c r="I197" s="16"/>
      <c r="J197" s="16"/>
      <c r="K197" s="17">
        <f>245790</f>
        <v>245790</v>
      </c>
      <c r="L197" s="17"/>
      <c r="M197" s="17"/>
      <c r="N197" s="23" t="s">
        <v>1</v>
      </c>
      <c r="O197" s="23"/>
      <c r="P197" s="23"/>
      <c r="Q197" s="24" t="s">
        <v>1</v>
      </c>
      <c r="R197" s="24"/>
      <c r="S197" s="24"/>
      <c r="T197" s="24"/>
      <c r="U197" s="24"/>
    </row>
    <row r="198" spans="1:21" s="1" customFormat="1" ht="45" customHeight="1">
      <c r="A198" s="16" t="s">
        <v>297</v>
      </c>
      <c r="B198" s="16"/>
      <c r="C198" s="16"/>
      <c r="D198" s="16"/>
      <c r="E198" s="16"/>
      <c r="F198" s="16"/>
      <c r="G198" s="16"/>
      <c r="H198" s="16" t="s">
        <v>271</v>
      </c>
      <c r="I198" s="16"/>
      <c r="J198" s="16"/>
      <c r="K198" s="17">
        <f>245790</f>
        <v>245790</v>
      </c>
      <c r="L198" s="17"/>
      <c r="M198" s="17"/>
      <c r="N198" s="23" t="s">
        <v>1</v>
      </c>
      <c r="O198" s="23"/>
      <c r="P198" s="23"/>
      <c r="Q198" s="24" t="s">
        <v>1</v>
      </c>
      <c r="R198" s="24"/>
      <c r="S198" s="24"/>
      <c r="T198" s="24"/>
      <c r="U198" s="24"/>
    </row>
    <row r="199" spans="1:21" s="1" customFormat="1" ht="13.5" customHeight="1">
      <c r="A199" s="20" t="s">
        <v>32</v>
      </c>
      <c r="B199" s="21" t="s">
        <v>290</v>
      </c>
      <c r="C199" s="22" t="s">
        <v>298</v>
      </c>
      <c r="D199" s="22"/>
      <c r="E199" s="21" t="s">
        <v>274</v>
      </c>
      <c r="F199" s="19" t="s">
        <v>1</v>
      </c>
      <c r="G199" s="19"/>
      <c r="H199" s="16" t="s">
        <v>1</v>
      </c>
      <c r="I199" s="16"/>
      <c r="J199" s="16"/>
      <c r="K199" s="17">
        <f>245790</f>
        <v>245790</v>
      </c>
      <c r="L199" s="17"/>
      <c r="M199" s="17"/>
      <c r="N199" s="23" t="s">
        <v>1</v>
      </c>
      <c r="O199" s="23"/>
      <c r="P199" s="23"/>
      <c r="Q199" s="24" t="s">
        <v>1</v>
      </c>
      <c r="R199" s="24"/>
      <c r="S199" s="24"/>
      <c r="T199" s="24"/>
      <c r="U199" s="24"/>
    </row>
    <row r="200" spans="1:21" s="1" customFormat="1" ht="54.75" customHeight="1">
      <c r="A200" s="16" t="s">
        <v>299</v>
      </c>
      <c r="B200" s="16"/>
      <c r="C200" s="16"/>
      <c r="D200" s="16"/>
      <c r="E200" s="16"/>
      <c r="F200" s="16"/>
      <c r="G200" s="16"/>
      <c r="H200" s="16" t="s">
        <v>167</v>
      </c>
      <c r="I200" s="16"/>
      <c r="J200" s="16"/>
      <c r="K200" s="17">
        <f>89900</f>
        <v>89900</v>
      </c>
      <c r="L200" s="17"/>
      <c r="M200" s="17"/>
      <c r="N200" s="17">
        <f>89900</f>
        <v>89900</v>
      </c>
      <c r="O200" s="17"/>
      <c r="P200" s="17"/>
      <c r="Q200" s="18">
        <f>89900</f>
        <v>89900</v>
      </c>
      <c r="R200" s="18"/>
      <c r="S200" s="18"/>
      <c r="T200" s="18"/>
      <c r="U200" s="18"/>
    </row>
    <row r="201" spans="1:21" s="1" customFormat="1" ht="13.5" customHeight="1">
      <c r="A201" s="16" t="s">
        <v>300</v>
      </c>
      <c r="B201" s="16"/>
      <c r="C201" s="16"/>
      <c r="D201" s="16"/>
      <c r="E201" s="16"/>
      <c r="F201" s="16"/>
      <c r="G201" s="16"/>
      <c r="H201" s="16" t="s">
        <v>104</v>
      </c>
      <c r="I201" s="16"/>
      <c r="J201" s="16"/>
      <c r="K201" s="17">
        <f>89900</f>
        <v>89900</v>
      </c>
      <c r="L201" s="17"/>
      <c r="M201" s="17"/>
      <c r="N201" s="17">
        <f>89900</f>
        <v>89900</v>
      </c>
      <c r="O201" s="17"/>
      <c r="P201" s="17"/>
      <c r="Q201" s="18">
        <f>89900</f>
        <v>89900</v>
      </c>
      <c r="R201" s="18"/>
      <c r="S201" s="18"/>
      <c r="T201" s="18"/>
      <c r="U201" s="18"/>
    </row>
    <row r="202" spans="1:21" s="1" customFormat="1" ht="13.5" customHeight="1">
      <c r="A202" s="16" t="s">
        <v>301</v>
      </c>
      <c r="B202" s="16"/>
      <c r="C202" s="16"/>
      <c r="D202" s="16"/>
      <c r="E202" s="16"/>
      <c r="F202" s="16"/>
      <c r="G202" s="16"/>
      <c r="H202" s="16" t="s">
        <v>280</v>
      </c>
      <c r="I202" s="16"/>
      <c r="J202" s="16"/>
      <c r="K202" s="17">
        <f>89900</f>
        <v>89900</v>
      </c>
      <c r="L202" s="17"/>
      <c r="M202" s="17"/>
      <c r="N202" s="17">
        <f>89900</f>
        <v>89900</v>
      </c>
      <c r="O202" s="17"/>
      <c r="P202" s="17"/>
      <c r="Q202" s="18">
        <f>89900</f>
        <v>89900</v>
      </c>
      <c r="R202" s="18"/>
      <c r="S202" s="18"/>
      <c r="T202" s="18"/>
      <c r="U202" s="18"/>
    </row>
    <row r="203" spans="1:21" s="1" customFormat="1" ht="13.5" customHeight="1">
      <c r="A203" s="20" t="s">
        <v>32</v>
      </c>
      <c r="B203" s="21" t="s">
        <v>290</v>
      </c>
      <c r="C203" s="22" t="s">
        <v>302</v>
      </c>
      <c r="D203" s="22"/>
      <c r="E203" s="21" t="s">
        <v>282</v>
      </c>
      <c r="F203" s="19" t="s">
        <v>1</v>
      </c>
      <c r="G203" s="19"/>
      <c r="H203" s="16" t="s">
        <v>1</v>
      </c>
      <c r="I203" s="16"/>
      <c r="J203" s="16"/>
      <c r="K203" s="17">
        <f>89900</f>
        <v>89900</v>
      </c>
      <c r="L203" s="17"/>
      <c r="M203" s="17"/>
      <c r="N203" s="17">
        <f>89900</f>
        <v>89900</v>
      </c>
      <c r="O203" s="17"/>
      <c r="P203" s="17"/>
      <c r="Q203" s="18">
        <f>89900</f>
        <v>89900</v>
      </c>
      <c r="R203" s="18"/>
      <c r="S203" s="18"/>
      <c r="T203" s="18"/>
      <c r="U203" s="18"/>
    </row>
    <row r="204" spans="1:21" s="1" customFormat="1" ht="13.5" customHeight="1">
      <c r="A204" s="16" t="s">
        <v>303</v>
      </c>
      <c r="B204" s="16"/>
      <c r="C204" s="16"/>
      <c r="D204" s="16"/>
      <c r="E204" s="16"/>
      <c r="F204" s="16"/>
      <c r="G204" s="16"/>
      <c r="H204" s="16" t="s">
        <v>38</v>
      </c>
      <c r="I204" s="16"/>
      <c r="J204" s="16"/>
      <c r="K204" s="17">
        <f>2218100</f>
        <v>2218100</v>
      </c>
      <c r="L204" s="17"/>
      <c r="M204" s="17"/>
      <c r="N204" s="23" t="s">
        <v>1</v>
      </c>
      <c r="O204" s="23"/>
      <c r="P204" s="23"/>
      <c r="Q204" s="24" t="s">
        <v>1</v>
      </c>
      <c r="R204" s="24"/>
      <c r="S204" s="24"/>
      <c r="T204" s="24"/>
      <c r="U204" s="24"/>
    </row>
    <row r="205" spans="1:21" s="1" customFormat="1" ht="24" customHeight="1">
      <c r="A205" s="16" t="s">
        <v>304</v>
      </c>
      <c r="B205" s="16"/>
      <c r="C205" s="16"/>
      <c r="D205" s="16"/>
      <c r="E205" s="16"/>
      <c r="F205" s="16"/>
      <c r="G205" s="16"/>
      <c r="H205" s="16" t="s">
        <v>269</v>
      </c>
      <c r="I205" s="16"/>
      <c r="J205" s="16"/>
      <c r="K205" s="17">
        <f>2218100</f>
        <v>2218100</v>
      </c>
      <c r="L205" s="17"/>
      <c r="M205" s="17"/>
      <c r="N205" s="23" t="s">
        <v>1</v>
      </c>
      <c r="O205" s="23"/>
      <c r="P205" s="23"/>
      <c r="Q205" s="24" t="s">
        <v>1</v>
      </c>
      <c r="R205" s="24"/>
      <c r="S205" s="24"/>
      <c r="T205" s="24"/>
      <c r="U205" s="24"/>
    </row>
    <row r="206" spans="1:21" s="1" customFormat="1" ht="13.5" customHeight="1">
      <c r="A206" s="16" t="s">
        <v>305</v>
      </c>
      <c r="B206" s="16"/>
      <c r="C206" s="16"/>
      <c r="D206" s="16"/>
      <c r="E206" s="16"/>
      <c r="F206" s="16"/>
      <c r="G206" s="16"/>
      <c r="H206" s="16" t="s">
        <v>280</v>
      </c>
      <c r="I206" s="16"/>
      <c r="J206" s="16"/>
      <c r="K206" s="17">
        <f>2218100</f>
        <v>2218100</v>
      </c>
      <c r="L206" s="17"/>
      <c r="M206" s="17"/>
      <c r="N206" s="23" t="s">
        <v>1</v>
      </c>
      <c r="O206" s="23"/>
      <c r="P206" s="23"/>
      <c r="Q206" s="24" t="s">
        <v>1</v>
      </c>
      <c r="R206" s="24"/>
      <c r="S206" s="24"/>
      <c r="T206" s="24"/>
      <c r="U206" s="24"/>
    </row>
    <row r="207" spans="1:21" s="1" customFormat="1" ht="13.5" customHeight="1">
      <c r="A207" s="20" t="s">
        <v>32</v>
      </c>
      <c r="B207" s="21" t="s">
        <v>290</v>
      </c>
      <c r="C207" s="22" t="s">
        <v>306</v>
      </c>
      <c r="D207" s="22"/>
      <c r="E207" s="21" t="s">
        <v>282</v>
      </c>
      <c r="F207" s="19" t="s">
        <v>1</v>
      </c>
      <c r="G207" s="19"/>
      <c r="H207" s="16" t="s">
        <v>1</v>
      </c>
      <c r="I207" s="16"/>
      <c r="J207" s="16"/>
      <c r="K207" s="17">
        <f>2218100</f>
        <v>2218100</v>
      </c>
      <c r="L207" s="17"/>
      <c r="M207" s="17"/>
      <c r="N207" s="23" t="s">
        <v>1</v>
      </c>
      <c r="O207" s="23"/>
      <c r="P207" s="23"/>
      <c r="Q207" s="24" t="s">
        <v>1</v>
      </c>
      <c r="R207" s="24"/>
      <c r="S207" s="24"/>
      <c r="T207" s="24"/>
      <c r="U207" s="24"/>
    </row>
    <row r="208" spans="1:21" s="1" customFormat="1" ht="13.5" customHeight="1">
      <c r="A208" s="16" t="s">
        <v>307</v>
      </c>
      <c r="B208" s="16"/>
      <c r="C208" s="16"/>
      <c r="D208" s="16"/>
      <c r="E208" s="16"/>
      <c r="F208" s="16"/>
      <c r="G208" s="16"/>
      <c r="H208" s="16" t="s">
        <v>308</v>
      </c>
      <c r="I208" s="16"/>
      <c r="J208" s="16"/>
      <c r="K208" s="17">
        <f aca="true" t="shared" si="2" ref="K208:K213">265056.47</f>
        <v>265056.47</v>
      </c>
      <c r="L208" s="17"/>
      <c r="M208" s="17"/>
      <c r="N208" s="17">
        <f aca="true" t="shared" si="3" ref="N208:N213">240000</f>
        <v>240000</v>
      </c>
      <c r="O208" s="17"/>
      <c r="P208" s="17"/>
      <c r="Q208" s="18">
        <f aca="true" t="shared" si="4" ref="Q208:Q213">240000</f>
        <v>240000</v>
      </c>
      <c r="R208" s="18"/>
      <c r="S208" s="18"/>
      <c r="T208" s="18"/>
      <c r="U208" s="18"/>
    </row>
    <row r="209" spans="1:21" s="1" customFormat="1" ht="13.5" customHeight="1">
      <c r="A209" s="16" t="s">
        <v>309</v>
      </c>
      <c r="B209" s="16"/>
      <c r="C209" s="16"/>
      <c r="D209" s="16"/>
      <c r="E209" s="16"/>
      <c r="F209" s="16"/>
      <c r="G209" s="16"/>
      <c r="H209" s="16" t="s">
        <v>310</v>
      </c>
      <c r="I209" s="16"/>
      <c r="J209" s="16"/>
      <c r="K209" s="17">
        <f t="shared" si="2"/>
        <v>265056.47</v>
      </c>
      <c r="L209" s="17"/>
      <c r="M209" s="17"/>
      <c r="N209" s="17">
        <f t="shared" si="3"/>
        <v>240000</v>
      </c>
      <c r="O209" s="17"/>
      <c r="P209" s="17"/>
      <c r="Q209" s="18">
        <f t="shared" si="4"/>
        <v>240000</v>
      </c>
      <c r="R209" s="18"/>
      <c r="S209" s="18"/>
      <c r="T209" s="18"/>
      <c r="U209" s="18"/>
    </row>
    <row r="210" spans="1:21" s="1" customFormat="1" ht="13.5" customHeight="1">
      <c r="A210" s="16" t="s">
        <v>311</v>
      </c>
      <c r="B210" s="16"/>
      <c r="C210" s="16"/>
      <c r="D210" s="16"/>
      <c r="E210" s="16"/>
      <c r="F210" s="16"/>
      <c r="G210" s="16"/>
      <c r="H210" s="16" t="s">
        <v>38</v>
      </c>
      <c r="I210" s="16"/>
      <c r="J210" s="16"/>
      <c r="K210" s="17">
        <f t="shared" si="2"/>
        <v>265056.47</v>
      </c>
      <c r="L210" s="17"/>
      <c r="M210" s="17"/>
      <c r="N210" s="17">
        <f t="shared" si="3"/>
        <v>240000</v>
      </c>
      <c r="O210" s="17"/>
      <c r="P210" s="17"/>
      <c r="Q210" s="18">
        <f t="shared" si="4"/>
        <v>240000</v>
      </c>
      <c r="R210" s="18"/>
      <c r="S210" s="18"/>
      <c r="T210" s="18"/>
      <c r="U210" s="18"/>
    </row>
    <row r="211" spans="1:21" s="1" customFormat="1" ht="13.5" customHeight="1">
      <c r="A211" s="16" t="s">
        <v>312</v>
      </c>
      <c r="B211" s="16"/>
      <c r="C211" s="16"/>
      <c r="D211" s="16"/>
      <c r="E211" s="16"/>
      <c r="F211" s="16"/>
      <c r="G211" s="16"/>
      <c r="H211" s="16" t="s">
        <v>104</v>
      </c>
      <c r="I211" s="16"/>
      <c r="J211" s="16"/>
      <c r="K211" s="17">
        <f t="shared" si="2"/>
        <v>265056.47</v>
      </c>
      <c r="L211" s="17"/>
      <c r="M211" s="17"/>
      <c r="N211" s="17">
        <f t="shared" si="3"/>
        <v>240000</v>
      </c>
      <c r="O211" s="17"/>
      <c r="P211" s="17"/>
      <c r="Q211" s="18">
        <f t="shared" si="4"/>
        <v>240000</v>
      </c>
      <c r="R211" s="18"/>
      <c r="S211" s="18"/>
      <c r="T211" s="18"/>
      <c r="U211" s="18"/>
    </row>
    <row r="212" spans="1:21" s="1" customFormat="1" ht="24" customHeight="1">
      <c r="A212" s="16" t="s">
        <v>313</v>
      </c>
      <c r="B212" s="16"/>
      <c r="C212" s="16"/>
      <c r="D212" s="16"/>
      <c r="E212" s="16"/>
      <c r="F212" s="16"/>
      <c r="G212" s="16"/>
      <c r="H212" s="16" t="s">
        <v>314</v>
      </c>
      <c r="I212" s="16"/>
      <c r="J212" s="16"/>
      <c r="K212" s="17">
        <f t="shared" si="2"/>
        <v>265056.47</v>
      </c>
      <c r="L212" s="17"/>
      <c r="M212" s="17"/>
      <c r="N212" s="17">
        <f t="shared" si="3"/>
        <v>240000</v>
      </c>
      <c r="O212" s="17"/>
      <c r="P212" s="17"/>
      <c r="Q212" s="18">
        <f t="shared" si="4"/>
        <v>240000</v>
      </c>
      <c r="R212" s="18"/>
      <c r="S212" s="18"/>
      <c r="T212" s="18"/>
      <c r="U212" s="18"/>
    </row>
    <row r="213" spans="1:21" s="1" customFormat="1" ht="13.5" customHeight="1">
      <c r="A213" s="20" t="s">
        <v>32</v>
      </c>
      <c r="B213" s="21" t="s">
        <v>315</v>
      </c>
      <c r="C213" s="22" t="s">
        <v>188</v>
      </c>
      <c r="D213" s="22"/>
      <c r="E213" s="21" t="s">
        <v>316</v>
      </c>
      <c r="F213" s="19" t="s">
        <v>1</v>
      </c>
      <c r="G213" s="19"/>
      <c r="H213" s="16" t="s">
        <v>1</v>
      </c>
      <c r="I213" s="16"/>
      <c r="J213" s="16"/>
      <c r="K213" s="17">
        <f t="shared" si="2"/>
        <v>265056.47</v>
      </c>
      <c r="L213" s="17"/>
      <c r="M213" s="17"/>
      <c r="N213" s="17">
        <f t="shared" si="3"/>
        <v>240000</v>
      </c>
      <c r="O213" s="17"/>
      <c r="P213" s="17"/>
      <c r="Q213" s="18">
        <f t="shared" si="4"/>
        <v>240000</v>
      </c>
      <c r="R213" s="18"/>
      <c r="S213" s="18"/>
      <c r="T213" s="18"/>
      <c r="U213" s="18"/>
    </row>
    <row r="214" spans="1:21" s="1" customFormat="1" ht="13.5" customHeight="1">
      <c r="A214" s="16" t="s">
        <v>317</v>
      </c>
      <c r="B214" s="16"/>
      <c r="C214" s="16"/>
      <c r="D214" s="16"/>
      <c r="E214" s="16"/>
      <c r="F214" s="16"/>
      <c r="G214" s="16"/>
      <c r="H214" s="16" t="s">
        <v>318</v>
      </c>
      <c r="I214" s="16"/>
      <c r="J214" s="16"/>
      <c r="K214" s="17">
        <f>3488679</f>
        <v>3488679</v>
      </c>
      <c r="L214" s="17"/>
      <c r="M214" s="17"/>
      <c r="N214" s="17">
        <f aca="true" t="shared" si="5" ref="N214:N219">3414000</f>
        <v>3414000</v>
      </c>
      <c r="O214" s="17"/>
      <c r="P214" s="17"/>
      <c r="Q214" s="18">
        <f aca="true" t="shared" si="6" ref="Q214:Q219">3414000</f>
        <v>3414000</v>
      </c>
      <c r="R214" s="18"/>
      <c r="S214" s="18"/>
      <c r="T214" s="18"/>
      <c r="U214" s="18"/>
    </row>
    <row r="215" spans="1:21" s="1" customFormat="1" ht="13.5" customHeight="1">
      <c r="A215" s="16" t="s">
        <v>319</v>
      </c>
      <c r="B215" s="16"/>
      <c r="C215" s="16"/>
      <c r="D215" s="16"/>
      <c r="E215" s="16"/>
      <c r="F215" s="16"/>
      <c r="G215" s="16"/>
      <c r="H215" s="16" t="s">
        <v>320</v>
      </c>
      <c r="I215" s="16"/>
      <c r="J215" s="16"/>
      <c r="K215" s="17">
        <f>3488679</f>
        <v>3488679</v>
      </c>
      <c r="L215" s="17"/>
      <c r="M215" s="17"/>
      <c r="N215" s="17">
        <f t="shared" si="5"/>
        <v>3414000</v>
      </c>
      <c r="O215" s="17"/>
      <c r="P215" s="17"/>
      <c r="Q215" s="18">
        <f t="shared" si="6"/>
        <v>3414000</v>
      </c>
      <c r="R215" s="18"/>
      <c r="S215" s="18"/>
      <c r="T215" s="18"/>
      <c r="U215" s="18"/>
    </row>
    <row r="216" spans="1:21" s="1" customFormat="1" ht="24" customHeight="1">
      <c r="A216" s="16" t="s">
        <v>321</v>
      </c>
      <c r="B216" s="16"/>
      <c r="C216" s="16"/>
      <c r="D216" s="16"/>
      <c r="E216" s="16"/>
      <c r="F216" s="16"/>
      <c r="G216" s="16"/>
      <c r="H216" s="16" t="s">
        <v>267</v>
      </c>
      <c r="I216" s="16"/>
      <c r="J216" s="16"/>
      <c r="K216" s="17">
        <f>3088679</f>
        <v>3088679</v>
      </c>
      <c r="L216" s="17"/>
      <c r="M216" s="17"/>
      <c r="N216" s="17">
        <f t="shared" si="5"/>
        <v>3414000</v>
      </c>
      <c r="O216" s="17"/>
      <c r="P216" s="17"/>
      <c r="Q216" s="18">
        <f t="shared" si="6"/>
        <v>3414000</v>
      </c>
      <c r="R216" s="18"/>
      <c r="S216" s="18"/>
      <c r="T216" s="18"/>
      <c r="U216" s="18"/>
    </row>
    <row r="217" spans="1:21" s="1" customFormat="1" ht="24" customHeight="1">
      <c r="A217" s="16" t="s">
        <v>322</v>
      </c>
      <c r="B217" s="16"/>
      <c r="C217" s="16"/>
      <c r="D217" s="16"/>
      <c r="E217" s="16"/>
      <c r="F217" s="16"/>
      <c r="G217" s="16"/>
      <c r="H217" s="16" t="s">
        <v>269</v>
      </c>
      <c r="I217" s="16"/>
      <c r="J217" s="16"/>
      <c r="K217" s="17">
        <f>3011760</f>
        <v>3011760</v>
      </c>
      <c r="L217" s="17"/>
      <c r="M217" s="17"/>
      <c r="N217" s="17">
        <f t="shared" si="5"/>
        <v>3414000</v>
      </c>
      <c r="O217" s="17"/>
      <c r="P217" s="17"/>
      <c r="Q217" s="18">
        <f t="shared" si="6"/>
        <v>3414000</v>
      </c>
      <c r="R217" s="18"/>
      <c r="S217" s="18"/>
      <c r="T217" s="18"/>
      <c r="U217" s="18"/>
    </row>
    <row r="218" spans="1:21" s="1" customFormat="1" ht="45" customHeight="1">
      <c r="A218" s="16" t="s">
        <v>323</v>
      </c>
      <c r="B218" s="16"/>
      <c r="C218" s="16"/>
      <c r="D218" s="16"/>
      <c r="E218" s="16"/>
      <c r="F218" s="16"/>
      <c r="G218" s="16"/>
      <c r="H218" s="16" t="s">
        <v>271</v>
      </c>
      <c r="I218" s="16"/>
      <c r="J218" s="16"/>
      <c r="K218" s="17">
        <f>3011760</f>
        <v>3011760</v>
      </c>
      <c r="L218" s="17"/>
      <c r="M218" s="17"/>
      <c r="N218" s="17">
        <f t="shared" si="5"/>
        <v>3414000</v>
      </c>
      <c r="O218" s="17"/>
      <c r="P218" s="17"/>
      <c r="Q218" s="18">
        <f t="shared" si="6"/>
        <v>3414000</v>
      </c>
      <c r="R218" s="18"/>
      <c r="S218" s="18"/>
      <c r="T218" s="18"/>
      <c r="U218" s="18"/>
    </row>
    <row r="219" spans="1:21" s="1" customFormat="1" ht="13.5" customHeight="1">
      <c r="A219" s="20" t="s">
        <v>32</v>
      </c>
      <c r="B219" s="21" t="s">
        <v>324</v>
      </c>
      <c r="C219" s="22" t="s">
        <v>273</v>
      </c>
      <c r="D219" s="22"/>
      <c r="E219" s="21" t="s">
        <v>274</v>
      </c>
      <c r="F219" s="19" t="s">
        <v>1</v>
      </c>
      <c r="G219" s="19"/>
      <c r="H219" s="16" t="s">
        <v>1</v>
      </c>
      <c r="I219" s="16"/>
      <c r="J219" s="16"/>
      <c r="K219" s="17">
        <f>3011760</f>
        <v>3011760</v>
      </c>
      <c r="L219" s="17"/>
      <c r="M219" s="17"/>
      <c r="N219" s="17">
        <f t="shared" si="5"/>
        <v>3414000</v>
      </c>
      <c r="O219" s="17"/>
      <c r="P219" s="17"/>
      <c r="Q219" s="18">
        <f t="shared" si="6"/>
        <v>3414000</v>
      </c>
      <c r="R219" s="18"/>
      <c r="S219" s="18"/>
      <c r="T219" s="18"/>
      <c r="U219" s="18"/>
    </row>
    <row r="220" spans="1:21" s="1" customFormat="1" ht="33.75" customHeight="1">
      <c r="A220" s="16" t="s">
        <v>325</v>
      </c>
      <c r="B220" s="16"/>
      <c r="C220" s="16"/>
      <c r="D220" s="16"/>
      <c r="E220" s="16"/>
      <c r="F220" s="16"/>
      <c r="G220" s="16"/>
      <c r="H220" s="16" t="s">
        <v>296</v>
      </c>
      <c r="I220" s="16"/>
      <c r="J220" s="16"/>
      <c r="K220" s="17">
        <f>76919</f>
        <v>76919</v>
      </c>
      <c r="L220" s="17"/>
      <c r="M220" s="17"/>
      <c r="N220" s="23" t="s">
        <v>1</v>
      </c>
      <c r="O220" s="23"/>
      <c r="P220" s="23"/>
      <c r="Q220" s="24" t="s">
        <v>1</v>
      </c>
      <c r="R220" s="24"/>
      <c r="S220" s="24"/>
      <c r="T220" s="24"/>
      <c r="U220" s="24"/>
    </row>
    <row r="221" spans="1:21" s="1" customFormat="1" ht="45" customHeight="1">
      <c r="A221" s="16" t="s">
        <v>326</v>
      </c>
      <c r="B221" s="16"/>
      <c r="C221" s="16"/>
      <c r="D221" s="16"/>
      <c r="E221" s="16"/>
      <c r="F221" s="16"/>
      <c r="G221" s="16"/>
      <c r="H221" s="16" t="s">
        <v>271</v>
      </c>
      <c r="I221" s="16"/>
      <c r="J221" s="16"/>
      <c r="K221" s="17">
        <f>76919</f>
        <v>76919</v>
      </c>
      <c r="L221" s="17"/>
      <c r="M221" s="17"/>
      <c r="N221" s="23" t="s">
        <v>1</v>
      </c>
      <c r="O221" s="23"/>
      <c r="P221" s="23"/>
      <c r="Q221" s="24" t="s">
        <v>1</v>
      </c>
      <c r="R221" s="24"/>
      <c r="S221" s="24"/>
      <c r="T221" s="24"/>
      <c r="U221" s="24"/>
    </row>
    <row r="222" spans="1:21" s="1" customFormat="1" ht="13.5" customHeight="1">
      <c r="A222" s="20" t="s">
        <v>32</v>
      </c>
      <c r="B222" s="21" t="s">
        <v>324</v>
      </c>
      <c r="C222" s="22" t="s">
        <v>298</v>
      </c>
      <c r="D222" s="22"/>
      <c r="E222" s="21" t="s">
        <v>274</v>
      </c>
      <c r="F222" s="19" t="s">
        <v>1</v>
      </c>
      <c r="G222" s="19"/>
      <c r="H222" s="16" t="s">
        <v>1</v>
      </c>
      <c r="I222" s="16"/>
      <c r="J222" s="16"/>
      <c r="K222" s="17">
        <f>76919</f>
        <v>76919</v>
      </c>
      <c r="L222" s="17"/>
      <c r="M222" s="17"/>
      <c r="N222" s="23" t="s">
        <v>1</v>
      </c>
      <c r="O222" s="23"/>
      <c r="P222" s="23"/>
      <c r="Q222" s="24" t="s">
        <v>1</v>
      </c>
      <c r="R222" s="24"/>
      <c r="S222" s="24"/>
      <c r="T222" s="24"/>
      <c r="U222" s="24"/>
    </row>
    <row r="223" spans="1:21" s="1" customFormat="1" ht="13.5" customHeight="1">
      <c r="A223" s="16" t="s">
        <v>327</v>
      </c>
      <c r="B223" s="16"/>
      <c r="C223" s="16"/>
      <c r="D223" s="16"/>
      <c r="E223" s="16"/>
      <c r="F223" s="16"/>
      <c r="G223" s="16"/>
      <c r="H223" s="16" t="s">
        <v>38</v>
      </c>
      <c r="I223" s="16"/>
      <c r="J223" s="16"/>
      <c r="K223" s="17">
        <f>400000</f>
        <v>400000</v>
      </c>
      <c r="L223" s="17"/>
      <c r="M223" s="17"/>
      <c r="N223" s="23" t="s">
        <v>1</v>
      </c>
      <c r="O223" s="23"/>
      <c r="P223" s="23"/>
      <c r="Q223" s="24" t="s">
        <v>1</v>
      </c>
      <c r="R223" s="24"/>
      <c r="S223" s="24"/>
      <c r="T223" s="24"/>
      <c r="U223" s="24"/>
    </row>
    <row r="224" spans="1:21" s="1" customFormat="1" ht="24" customHeight="1">
      <c r="A224" s="16" t="s">
        <v>328</v>
      </c>
      <c r="B224" s="16"/>
      <c r="C224" s="16"/>
      <c r="D224" s="16"/>
      <c r="E224" s="16"/>
      <c r="F224" s="16"/>
      <c r="G224" s="16"/>
      <c r="H224" s="16" t="s">
        <v>269</v>
      </c>
      <c r="I224" s="16"/>
      <c r="J224" s="16"/>
      <c r="K224" s="17">
        <f>400000</f>
        <v>400000</v>
      </c>
      <c r="L224" s="17"/>
      <c r="M224" s="17"/>
      <c r="N224" s="23" t="s">
        <v>1</v>
      </c>
      <c r="O224" s="23"/>
      <c r="P224" s="23"/>
      <c r="Q224" s="24" t="s">
        <v>1</v>
      </c>
      <c r="R224" s="24"/>
      <c r="S224" s="24"/>
      <c r="T224" s="24"/>
      <c r="U224" s="24"/>
    </row>
    <row r="225" spans="1:21" s="1" customFormat="1" ht="13.5" customHeight="1">
      <c r="A225" s="16" t="s">
        <v>329</v>
      </c>
      <c r="B225" s="16"/>
      <c r="C225" s="16"/>
      <c r="D225" s="16"/>
      <c r="E225" s="16"/>
      <c r="F225" s="16"/>
      <c r="G225" s="16"/>
      <c r="H225" s="16" t="s">
        <v>280</v>
      </c>
      <c r="I225" s="16"/>
      <c r="J225" s="16"/>
      <c r="K225" s="17">
        <f>400000</f>
        <v>400000</v>
      </c>
      <c r="L225" s="17"/>
      <c r="M225" s="17"/>
      <c r="N225" s="23" t="s">
        <v>1</v>
      </c>
      <c r="O225" s="23"/>
      <c r="P225" s="23"/>
      <c r="Q225" s="24" t="s">
        <v>1</v>
      </c>
      <c r="R225" s="24"/>
      <c r="S225" s="24"/>
      <c r="T225" s="24"/>
      <c r="U225" s="24"/>
    </row>
    <row r="226" spans="1:21" s="1" customFormat="1" ht="13.5" customHeight="1" thickBot="1">
      <c r="A226" s="20" t="s">
        <v>32</v>
      </c>
      <c r="B226" s="21" t="s">
        <v>324</v>
      </c>
      <c r="C226" s="22" t="s">
        <v>306</v>
      </c>
      <c r="D226" s="22"/>
      <c r="E226" s="21" t="s">
        <v>282</v>
      </c>
      <c r="F226" s="19" t="s">
        <v>1</v>
      </c>
      <c r="G226" s="19"/>
      <c r="H226" s="16" t="s">
        <v>1</v>
      </c>
      <c r="I226" s="16"/>
      <c r="J226" s="16"/>
      <c r="K226" s="17">
        <f>400000</f>
        <v>400000</v>
      </c>
      <c r="L226" s="17"/>
      <c r="M226" s="17"/>
      <c r="N226" s="23" t="s">
        <v>1</v>
      </c>
      <c r="O226" s="23"/>
      <c r="P226" s="23"/>
      <c r="Q226" s="24" t="s">
        <v>1</v>
      </c>
      <c r="R226" s="24"/>
      <c r="S226" s="24"/>
      <c r="T226" s="24"/>
      <c r="U226" s="24"/>
    </row>
    <row r="227" spans="1:21" s="1" customFormat="1" ht="15" customHeight="1" thickBot="1">
      <c r="A227" s="25" t="s">
        <v>330</v>
      </c>
      <c r="B227" s="25"/>
      <c r="C227" s="25"/>
      <c r="D227" s="25"/>
      <c r="E227" s="25"/>
      <c r="F227" s="25"/>
      <c r="G227" s="25"/>
      <c r="H227" s="25"/>
      <c r="I227" s="25"/>
      <c r="J227" s="25"/>
      <c r="K227" s="26">
        <f>110526388.07</f>
        <v>110526388.07</v>
      </c>
      <c r="L227" s="26"/>
      <c r="M227" s="26"/>
      <c r="N227" s="26">
        <f>84441000</f>
        <v>84441000</v>
      </c>
      <c r="O227" s="26"/>
      <c r="P227" s="26"/>
      <c r="Q227" s="27">
        <f>84879200</f>
        <v>84879200</v>
      </c>
      <c r="R227" s="27"/>
      <c r="S227" s="27"/>
      <c r="T227" s="27"/>
      <c r="U227" s="27"/>
    </row>
    <row r="228" spans="1:21" s="1" customFormat="1" ht="13.5" customHeight="1">
      <c r="A228" s="29" t="s">
        <v>1</v>
      </c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</row>
    <row r="229" spans="1:21" s="1" customFormat="1" ht="13.5" customHeight="1">
      <c r="A229" s="29" t="s">
        <v>1</v>
      </c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</row>
    <row r="230" spans="1:21" s="1" customFormat="1" ht="13.5" customHeight="1">
      <c r="A230" s="29" t="s">
        <v>1</v>
      </c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</row>
    <row r="231" spans="1:21" s="1" customFormat="1" ht="13.5" customHeight="1">
      <c r="A231" s="28" t="s">
        <v>331</v>
      </c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30" t="s">
        <v>1</v>
      </c>
      <c r="M231" s="30"/>
      <c r="N231" s="30"/>
      <c r="O231" s="30"/>
      <c r="P231" s="30" t="s">
        <v>336</v>
      </c>
      <c r="Q231" s="30"/>
      <c r="R231" s="30"/>
      <c r="S231" s="30"/>
      <c r="T231" s="30"/>
      <c r="U231" s="30"/>
    </row>
    <row r="232" spans="1:21" s="1" customFormat="1" ht="13.5" customHeight="1">
      <c r="A232" s="32" t="s">
        <v>1</v>
      </c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1" t="s">
        <v>1</v>
      </c>
      <c r="M232" s="33" t="s">
        <v>332</v>
      </c>
      <c r="N232" s="33"/>
      <c r="O232" s="31" t="s">
        <v>1</v>
      </c>
      <c r="P232" s="29" t="s">
        <v>1</v>
      </c>
      <c r="Q232" s="29"/>
      <c r="R232" s="33" t="s">
        <v>333</v>
      </c>
      <c r="S232" s="33"/>
      <c r="T232" s="33"/>
      <c r="U232" s="33"/>
    </row>
    <row r="233" spans="1:21" s="1" customFormat="1" ht="9" customHeight="1">
      <c r="A233" s="34" t="s">
        <v>1</v>
      </c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</row>
    <row r="234" spans="1:21" s="1" customFormat="1" ht="13.5" customHeight="1">
      <c r="A234" s="28" t="s">
        <v>334</v>
      </c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30" t="s">
        <v>1</v>
      </c>
      <c r="M234" s="30"/>
      <c r="N234" s="30"/>
      <c r="O234" s="30"/>
      <c r="P234" s="30" t="s">
        <v>335</v>
      </c>
      <c r="Q234" s="30"/>
      <c r="R234" s="30"/>
      <c r="S234" s="30"/>
      <c r="T234" s="30"/>
      <c r="U234" s="30"/>
    </row>
    <row r="235" spans="1:21" s="1" customFormat="1" ht="13.5" customHeight="1">
      <c r="A235" s="32" t="s">
        <v>1</v>
      </c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1" t="s">
        <v>1</v>
      </c>
      <c r="M235" s="33" t="s">
        <v>332</v>
      </c>
      <c r="N235" s="33"/>
      <c r="O235" s="31" t="s">
        <v>1</v>
      </c>
      <c r="P235" s="29" t="s">
        <v>1</v>
      </c>
      <c r="Q235" s="29"/>
      <c r="R235" s="29"/>
      <c r="S235" s="33" t="s">
        <v>333</v>
      </c>
      <c r="T235" s="33"/>
      <c r="U235" s="33"/>
    </row>
    <row r="236" spans="1:21" s="1" customFormat="1" ht="13.5" customHeight="1">
      <c r="A236" s="3" t="s">
        <v>1</v>
      </c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1:21" s="1" customFormat="1" ht="13.5" customHeight="1">
      <c r="A237" s="3" t="s">
        <v>1</v>
      </c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</row>
  </sheetData>
  <sheetProtection/>
  <mergeCells count="1160">
    <mergeCell ref="A236:U236"/>
    <mergeCell ref="A237:U237"/>
    <mergeCell ref="A234:K234"/>
    <mergeCell ref="L234:O234"/>
    <mergeCell ref="P234:U234"/>
    <mergeCell ref="A235:K235"/>
    <mergeCell ref="M235:N235"/>
    <mergeCell ref="P235:R235"/>
    <mergeCell ref="S235:U235"/>
    <mergeCell ref="A232:K232"/>
    <mergeCell ref="M232:N232"/>
    <mergeCell ref="P232:Q232"/>
    <mergeCell ref="R232:U232"/>
    <mergeCell ref="A233:U233"/>
    <mergeCell ref="A228:U228"/>
    <mergeCell ref="A229:U229"/>
    <mergeCell ref="A230:U230"/>
    <mergeCell ref="A231:K231"/>
    <mergeCell ref="L231:O231"/>
    <mergeCell ref="P231:U231"/>
    <mergeCell ref="A227:J227"/>
    <mergeCell ref="K227:M227"/>
    <mergeCell ref="N227:P227"/>
    <mergeCell ref="Q227:U227"/>
    <mergeCell ref="C226:D226"/>
    <mergeCell ref="F226:G226"/>
    <mergeCell ref="H226:J226"/>
    <mergeCell ref="K226:M226"/>
    <mergeCell ref="N226:P226"/>
    <mergeCell ref="Q226:U226"/>
    <mergeCell ref="A225:G225"/>
    <mergeCell ref="H225:J225"/>
    <mergeCell ref="K225:M225"/>
    <mergeCell ref="N225:P225"/>
    <mergeCell ref="Q225:U225"/>
    <mergeCell ref="A224:G224"/>
    <mergeCell ref="H224:J224"/>
    <mergeCell ref="K224:M224"/>
    <mergeCell ref="N224:P224"/>
    <mergeCell ref="Q224:U224"/>
    <mergeCell ref="A223:G223"/>
    <mergeCell ref="H223:J223"/>
    <mergeCell ref="K223:M223"/>
    <mergeCell ref="N223:P223"/>
    <mergeCell ref="Q223:U223"/>
    <mergeCell ref="C222:D222"/>
    <mergeCell ref="F222:G222"/>
    <mergeCell ref="H222:J222"/>
    <mergeCell ref="K222:M222"/>
    <mergeCell ref="N222:P222"/>
    <mergeCell ref="Q222:U222"/>
    <mergeCell ref="A221:G221"/>
    <mergeCell ref="H221:J221"/>
    <mergeCell ref="K221:M221"/>
    <mergeCell ref="N221:P221"/>
    <mergeCell ref="Q221:U221"/>
    <mergeCell ref="A220:G220"/>
    <mergeCell ref="H220:J220"/>
    <mergeCell ref="K220:M220"/>
    <mergeCell ref="N220:P220"/>
    <mergeCell ref="Q220:U220"/>
    <mergeCell ref="C219:D219"/>
    <mergeCell ref="F219:G219"/>
    <mergeCell ref="H219:J219"/>
    <mergeCell ref="K219:M219"/>
    <mergeCell ref="N219:P219"/>
    <mergeCell ref="Q219:U219"/>
    <mergeCell ref="A218:G218"/>
    <mergeCell ref="H218:J218"/>
    <mergeCell ref="K218:M218"/>
    <mergeCell ref="N218:P218"/>
    <mergeCell ref="Q218:U218"/>
    <mergeCell ref="A217:G217"/>
    <mergeCell ref="H217:J217"/>
    <mergeCell ref="K217:M217"/>
    <mergeCell ref="N217:P217"/>
    <mergeCell ref="Q217:U217"/>
    <mergeCell ref="A216:G216"/>
    <mergeCell ref="H216:J216"/>
    <mergeCell ref="K216:M216"/>
    <mergeCell ref="N216:P216"/>
    <mergeCell ref="Q216:U216"/>
    <mergeCell ref="A215:G215"/>
    <mergeCell ref="H215:J215"/>
    <mergeCell ref="K215:M215"/>
    <mergeCell ref="N215:P215"/>
    <mergeCell ref="Q215:U215"/>
    <mergeCell ref="A214:G214"/>
    <mergeCell ref="H214:J214"/>
    <mergeCell ref="K214:M214"/>
    <mergeCell ref="N214:P214"/>
    <mergeCell ref="Q214:U214"/>
    <mergeCell ref="C213:D213"/>
    <mergeCell ref="F213:G213"/>
    <mergeCell ref="H213:J213"/>
    <mergeCell ref="K213:M213"/>
    <mergeCell ref="N213:P213"/>
    <mergeCell ref="Q213:U213"/>
    <mergeCell ref="A212:G212"/>
    <mergeCell ref="H212:J212"/>
    <mergeCell ref="K212:M212"/>
    <mergeCell ref="N212:P212"/>
    <mergeCell ref="Q212:U212"/>
    <mergeCell ref="A211:G211"/>
    <mergeCell ref="H211:J211"/>
    <mergeCell ref="K211:M211"/>
    <mergeCell ref="N211:P211"/>
    <mergeCell ref="Q211:U211"/>
    <mergeCell ref="A210:G210"/>
    <mergeCell ref="H210:J210"/>
    <mergeCell ref="K210:M210"/>
    <mergeCell ref="N210:P210"/>
    <mergeCell ref="Q210:U210"/>
    <mergeCell ref="A209:G209"/>
    <mergeCell ref="H209:J209"/>
    <mergeCell ref="K209:M209"/>
    <mergeCell ref="N209:P209"/>
    <mergeCell ref="Q209:U209"/>
    <mergeCell ref="A208:G208"/>
    <mergeCell ref="H208:J208"/>
    <mergeCell ref="K208:M208"/>
    <mergeCell ref="N208:P208"/>
    <mergeCell ref="Q208:U208"/>
    <mergeCell ref="C207:D207"/>
    <mergeCell ref="F207:G207"/>
    <mergeCell ref="H207:J207"/>
    <mergeCell ref="K207:M207"/>
    <mergeCell ref="N207:P207"/>
    <mergeCell ref="Q207:U207"/>
    <mergeCell ref="A206:G206"/>
    <mergeCell ref="H206:J206"/>
    <mergeCell ref="K206:M206"/>
    <mergeCell ref="N206:P206"/>
    <mergeCell ref="Q206:U206"/>
    <mergeCell ref="A205:G205"/>
    <mergeCell ref="H205:J205"/>
    <mergeCell ref="K205:M205"/>
    <mergeCell ref="N205:P205"/>
    <mergeCell ref="Q205:U205"/>
    <mergeCell ref="A204:G204"/>
    <mergeCell ref="H204:J204"/>
    <mergeCell ref="K204:M204"/>
    <mergeCell ref="N204:P204"/>
    <mergeCell ref="Q204:U204"/>
    <mergeCell ref="C203:D203"/>
    <mergeCell ref="F203:G203"/>
    <mergeCell ref="H203:J203"/>
    <mergeCell ref="K203:M203"/>
    <mergeCell ref="N203:P203"/>
    <mergeCell ref="Q203:U203"/>
    <mergeCell ref="A202:G202"/>
    <mergeCell ref="H202:J202"/>
    <mergeCell ref="K202:M202"/>
    <mergeCell ref="N202:P202"/>
    <mergeCell ref="Q202:U202"/>
    <mergeCell ref="A201:G201"/>
    <mergeCell ref="H201:J201"/>
    <mergeCell ref="K201:M201"/>
    <mergeCell ref="N201:P201"/>
    <mergeCell ref="Q201:U201"/>
    <mergeCell ref="A200:G200"/>
    <mergeCell ref="H200:J200"/>
    <mergeCell ref="K200:M200"/>
    <mergeCell ref="N200:P200"/>
    <mergeCell ref="Q200:U200"/>
    <mergeCell ref="C199:D199"/>
    <mergeCell ref="F199:G199"/>
    <mergeCell ref="H199:J199"/>
    <mergeCell ref="K199:M199"/>
    <mergeCell ref="N199:P199"/>
    <mergeCell ref="Q199:U199"/>
    <mergeCell ref="A198:G198"/>
    <mergeCell ref="H198:J198"/>
    <mergeCell ref="K198:M198"/>
    <mergeCell ref="N198:P198"/>
    <mergeCell ref="Q198:U198"/>
    <mergeCell ref="A197:G197"/>
    <mergeCell ref="H197:J197"/>
    <mergeCell ref="K197:M197"/>
    <mergeCell ref="N197:P197"/>
    <mergeCell ref="Q197:U197"/>
    <mergeCell ref="C196:D196"/>
    <mergeCell ref="F196:G196"/>
    <mergeCell ref="H196:J196"/>
    <mergeCell ref="K196:M196"/>
    <mergeCell ref="N196:P196"/>
    <mergeCell ref="Q196:U196"/>
    <mergeCell ref="A195:G195"/>
    <mergeCell ref="H195:J195"/>
    <mergeCell ref="K195:M195"/>
    <mergeCell ref="N195:P195"/>
    <mergeCell ref="Q195:U195"/>
    <mergeCell ref="A194:G194"/>
    <mergeCell ref="H194:J194"/>
    <mergeCell ref="K194:M194"/>
    <mergeCell ref="N194:P194"/>
    <mergeCell ref="Q194:U194"/>
    <mergeCell ref="C193:D193"/>
    <mergeCell ref="F193:G193"/>
    <mergeCell ref="H193:J193"/>
    <mergeCell ref="K193:M193"/>
    <mergeCell ref="N193:P193"/>
    <mergeCell ref="Q193:U193"/>
    <mergeCell ref="A192:G192"/>
    <mergeCell ref="H192:J192"/>
    <mergeCell ref="K192:M192"/>
    <mergeCell ref="N192:P192"/>
    <mergeCell ref="Q192:U192"/>
    <mergeCell ref="A191:G191"/>
    <mergeCell ref="H191:J191"/>
    <mergeCell ref="K191:M191"/>
    <mergeCell ref="N191:P191"/>
    <mergeCell ref="Q191:U191"/>
    <mergeCell ref="A190:G190"/>
    <mergeCell ref="H190:J190"/>
    <mergeCell ref="K190:M190"/>
    <mergeCell ref="N190:P190"/>
    <mergeCell ref="Q190:U190"/>
    <mergeCell ref="A189:G189"/>
    <mergeCell ref="H189:J189"/>
    <mergeCell ref="K189:M189"/>
    <mergeCell ref="N189:P189"/>
    <mergeCell ref="Q189:U189"/>
    <mergeCell ref="A188:G188"/>
    <mergeCell ref="H188:J188"/>
    <mergeCell ref="K188:M188"/>
    <mergeCell ref="N188:P188"/>
    <mergeCell ref="Q188:U188"/>
    <mergeCell ref="C187:D187"/>
    <mergeCell ref="F187:G187"/>
    <mergeCell ref="H187:J187"/>
    <mergeCell ref="K187:M187"/>
    <mergeCell ref="N187:P187"/>
    <mergeCell ref="Q187:U187"/>
    <mergeCell ref="A186:G186"/>
    <mergeCell ref="H186:J186"/>
    <mergeCell ref="K186:M186"/>
    <mergeCell ref="N186:P186"/>
    <mergeCell ref="Q186:U186"/>
    <mergeCell ref="A185:G185"/>
    <mergeCell ref="H185:J185"/>
    <mergeCell ref="K185:M185"/>
    <mergeCell ref="N185:P185"/>
    <mergeCell ref="Q185:U185"/>
    <mergeCell ref="A184:G184"/>
    <mergeCell ref="H184:J184"/>
    <mergeCell ref="K184:M184"/>
    <mergeCell ref="N184:P184"/>
    <mergeCell ref="Q184:U184"/>
    <mergeCell ref="C183:D183"/>
    <mergeCell ref="F183:G183"/>
    <mergeCell ref="H183:J183"/>
    <mergeCell ref="K183:M183"/>
    <mergeCell ref="N183:P183"/>
    <mergeCell ref="Q183:U183"/>
    <mergeCell ref="A182:G182"/>
    <mergeCell ref="H182:J182"/>
    <mergeCell ref="K182:M182"/>
    <mergeCell ref="N182:P182"/>
    <mergeCell ref="Q182:U182"/>
    <mergeCell ref="A181:G181"/>
    <mergeCell ref="H181:J181"/>
    <mergeCell ref="K181:M181"/>
    <mergeCell ref="N181:P181"/>
    <mergeCell ref="Q181:U181"/>
    <mergeCell ref="A180:G180"/>
    <mergeCell ref="H180:J180"/>
    <mergeCell ref="K180:M180"/>
    <mergeCell ref="N180:P180"/>
    <mergeCell ref="Q180:U180"/>
    <mergeCell ref="A179:G179"/>
    <mergeCell ref="H179:J179"/>
    <mergeCell ref="K179:M179"/>
    <mergeCell ref="N179:P179"/>
    <mergeCell ref="Q179:U179"/>
    <mergeCell ref="A178:G178"/>
    <mergeCell ref="H178:J178"/>
    <mergeCell ref="K178:M178"/>
    <mergeCell ref="N178:P178"/>
    <mergeCell ref="Q178:U178"/>
    <mergeCell ref="C177:D177"/>
    <mergeCell ref="F177:G177"/>
    <mergeCell ref="H177:J177"/>
    <mergeCell ref="K177:M177"/>
    <mergeCell ref="N177:P177"/>
    <mergeCell ref="Q177:U177"/>
    <mergeCell ref="A176:G176"/>
    <mergeCell ref="H176:J176"/>
    <mergeCell ref="K176:M176"/>
    <mergeCell ref="N176:P176"/>
    <mergeCell ref="Q176:U176"/>
    <mergeCell ref="C175:D175"/>
    <mergeCell ref="F175:G175"/>
    <mergeCell ref="H175:J175"/>
    <mergeCell ref="K175:M175"/>
    <mergeCell ref="N175:P175"/>
    <mergeCell ref="Q175:U175"/>
    <mergeCell ref="A174:G174"/>
    <mergeCell ref="H174:J174"/>
    <mergeCell ref="K174:M174"/>
    <mergeCell ref="N174:P174"/>
    <mergeCell ref="Q174:U174"/>
    <mergeCell ref="A173:G173"/>
    <mergeCell ref="H173:J173"/>
    <mergeCell ref="K173:M173"/>
    <mergeCell ref="N173:P173"/>
    <mergeCell ref="Q173:U173"/>
    <mergeCell ref="A172:G172"/>
    <mergeCell ref="H172:J172"/>
    <mergeCell ref="K172:M172"/>
    <mergeCell ref="N172:P172"/>
    <mergeCell ref="Q172:U172"/>
    <mergeCell ref="A171:G171"/>
    <mergeCell ref="H171:J171"/>
    <mergeCell ref="K171:M171"/>
    <mergeCell ref="N171:P171"/>
    <mergeCell ref="Q171:U171"/>
    <mergeCell ref="A170:G170"/>
    <mergeCell ref="H170:J170"/>
    <mergeCell ref="K170:M170"/>
    <mergeCell ref="N170:P170"/>
    <mergeCell ref="Q170:U170"/>
    <mergeCell ref="C169:D169"/>
    <mergeCell ref="F169:G169"/>
    <mergeCell ref="H169:J169"/>
    <mergeCell ref="K169:M169"/>
    <mergeCell ref="N169:P169"/>
    <mergeCell ref="Q169:U169"/>
    <mergeCell ref="A168:G168"/>
    <mergeCell ref="H168:J168"/>
    <mergeCell ref="K168:M168"/>
    <mergeCell ref="N168:P168"/>
    <mergeCell ref="Q168:U168"/>
    <mergeCell ref="C167:D167"/>
    <mergeCell ref="F167:G167"/>
    <mergeCell ref="H167:J167"/>
    <mergeCell ref="K167:M167"/>
    <mergeCell ref="N167:P167"/>
    <mergeCell ref="Q167:U167"/>
    <mergeCell ref="A166:G166"/>
    <mergeCell ref="H166:J166"/>
    <mergeCell ref="K166:M166"/>
    <mergeCell ref="N166:P166"/>
    <mergeCell ref="Q166:U166"/>
    <mergeCell ref="A165:G165"/>
    <mergeCell ref="H165:J165"/>
    <mergeCell ref="K165:M165"/>
    <mergeCell ref="N165:P165"/>
    <mergeCell ref="Q165:U165"/>
    <mergeCell ref="A164:G164"/>
    <mergeCell ref="H164:J164"/>
    <mergeCell ref="K164:M164"/>
    <mergeCell ref="N164:P164"/>
    <mergeCell ref="Q164:U164"/>
    <mergeCell ref="C163:D163"/>
    <mergeCell ref="F163:G163"/>
    <mergeCell ref="H163:J163"/>
    <mergeCell ref="K163:M163"/>
    <mergeCell ref="N163:P163"/>
    <mergeCell ref="Q163:U163"/>
    <mergeCell ref="A162:G162"/>
    <mergeCell ref="H162:J162"/>
    <mergeCell ref="K162:M162"/>
    <mergeCell ref="N162:P162"/>
    <mergeCell ref="Q162:U162"/>
    <mergeCell ref="A161:G161"/>
    <mergeCell ref="H161:J161"/>
    <mergeCell ref="K161:M161"/>
    <mergeCell ref="N161:P161"/>
    <mergeCell ref="Q161:U161"/>
    <mergeCell ref="A160:G160"/>
    <mergeCell ref="H160:J160"/>
    <mergeCell ref="K160:M160"/>
    <mergeCell ref="N160:P160"/>
    <mergeCell ref="Q160:U160"/>
    <mergeCell ref="A159:G159"/>
    <mergeCell ref="H159:J159"/>
    <mergeCell ref="K159:M159"/>
    <mergeCell ref="N159:P159"/>
    <mergeCell ref="Q159:U159"/>
    <mergeCell ref="C158:D158"/>
    <mergeCell ref="F158:G158"/>
    <mergeCell ref="H158:J158"/>
    <mergeCell ref="K158:M158"/>
    <mergeCell ref="N158:P158"/>
    <mergeCell ref="Q158:U158"/>
    <mergeCell ref="A157:G157"/>
    <mergeCell ref="H157:J157"/>
    <mergeCell ref="K157:M157"/>
    <mergeCell ref="N157:P157"/>
    <mergeCell ref="Q157:U157"/>
    <mergeCell ref="C156:D156"/>
    <mergeCell ref="F156:G156"/>
    <mergeCell ref="H156:J156"/>
    <mergeCell ref="K156:M156"/>
    <mergeCell ref="N156:P156"/>
    <mergeCell ref="Q156:U156"/>
    <mergeCell ref="A155:G155"/>
    <mergeCell ref="H155:J155"/>
    <mergeCell ref="K155:M155"/>
    <mergeCell ref="N155:P155"/>
    <mergeCell ref="Q155:U155"/>
    <mergeCell ref="A154:G154"/>
    <mergeCell ref="H154:J154"/>
    <mergeCell ref="K154:M154"/>
    <mergeCell ref="N154:P154"/>
    <mergeCell ref="Q154:U154"/>
    <mergeCell ref="A153:G153"/>
    <mergeCell ref="H153:J153"/>
    <mergeCell ref="K153:M153"/>
    <mergeCell ref="N153:P153"/>
    <mergeCell ref="Q153:U153"/>
    <mergeCell ref="A152:G152"/>
    <mergeCell ref="H152:J152"/>
    <mergeCell ref="K152:M152"/>
    <mergeCell ref="N152:P152"/>
    <mergeCell ref="Q152:U152"/>
    <mergeCell ref="C151:D151"/>
    <mergeCell ref="F151:G151"/>
    <mergeCell ref="H151:J151"/>
    <mergeCell ref="K151:M151"/>
    <mergeCell ref="N151:P151"/>
    <mergeCell ref="Q151:U151"/>
    <mergeCell ref="A150:G150"/>
    <mergeCell ref="H150:J150"/>
    <mergeCell ref="K150:M150"/>
    <mergeCell ref="N150:P150"/>
    <mergeCell ref="Q150:U150"/>
    <mergeCell ref="C149:D149"/>
    <mergeCell ref="F149:G149"/>
    <mergeCell ref="H149:J149"/>
    <mergeCell ref="K149:M149"/>
    <mergeCell ref="N149:P149"/>
    <mergeCell ref="Q149:U149"/>
    <mergeCell ref="A148:G148"/>
    <mergeCell ref="H148:J148"/>
    <mergeCell ref="K148:M148"/>
    <mergeCell ref="N148:P148"/>
    <mergeCell ref="Q148:U148"/>
    <mergeCell ref="A147:G147"/>
    <mergeCell ref="H147:J147"/>
    <mergeCell ref="K147:M147"/>
    <mergeCell ref="N147:P147"/>
    <mergeCell ref="Q147:U147"/>
    <mergeCell ref="A146:G146"/>
    <mergeCell ref="H146:J146"/>
    <mergeCell ref="K146:M146"/>
    <mergeCell ref="N146:P146"/>
    <mergeCell ref="Q146:U146"/>
    <mergeCell ref="A145:G145"/>
    <mergeCell ref="H145:J145"/>
    <mergeCell ref="K145:M145"/>
    <mergeCell ref="N145:P145"/>
    <mergeCell ref="Q145:U145"/>
    <mergeCell ref="A144:G144"/>
    <mergeCell ref="H144:J144"/>
    <mergeCell ref="K144:M144"/>
    <mergeCell ref="N144:P144"/>
    <mergeCell ref="Q144:U144"/>
    <mergeCell ref="C143:D143"/>
    <mergeCell ref="F143:G143"/>
    <mergeCell ref="H143:J143"/>
    <mergeCell ref="K143:M143"/>
    <mergeCell ref="N143:P143"/>
    <mergeCell ref="Q143:U143"/>
    <mergeCell ref="A142:G142"/>
    <mergeCell ref="H142:J142"/>
    <mergeCell ref="K142:M142"/>
    <mergeCell ref="N142:P142"/>
    <mergeCell ref="Q142:U142"/>
    <mergeCell ref="A141:G141"/>
    <mergeCell ref="H141:J141"/>
    <mergeCell ref="K141:M141"/>
    <mergeCell ref="N141:P141"/>
    <mergeCell ref="Q141:U141"/>
    <mergeCell ref="A140:G140"/>
    <mergeCell ref="H140:J140"/>
    <mergeCell ref="K140:M140"/>
    <mergeCell ref="N140:P140"/>
    <mergeCell ref="Q140:U140"/>
    <mergeCell ref="C139:D139"/>
    <mergeCell ref="F139:G139"/>
    <mergeCell ref="H139:J139"/>
    <mergeCell ref="K139:M139"/>
    <mergeCell ref="N139:P139"/>
    <mergeCell ref="Q139:U139"/>
    <mergeCell ref="A138:G138"/>
    <mergeCell ref="H138:J138"/>
    <mergeCell ref="K138:M138"/>
    <mergeCell ref="N138:P138"/>
    <mergeCell ref="Q138:U138"/>
    <mergeCell ref="A137:G137"/>
    <mergeCell ref="H137:J137"/>
    <mergeCell ref="K137:M137"/>
    <mergeCell ref="N137:P137"/>
    <mergeCell ref="Q137:U137"/>
    <mergeCell ref="A136:G136"/>
    <mergeCell ref="H136:J136"/>
    <mergeCell ref="K136:M136"/>
    <mergeCell ref="N136:P136"/>
    <mergeCell ref="Q136:U136"/>
    <mergeCell ref="C135:D135"/>
    <mergeCell ref="F135:G135"/>
    <mergeCell ref="H135:J135"/>
    <mergeCell ref="K135:M135"/>
    <mergeCell ref="N135:P135"/>
    <mergeCell ref="Q135:U135"/>
    <mergeCell ref="A134:G134"/>
    <mergeCell ref="H134:J134"/>
    <mergeCell ref="K134:M134"/>
    <mergeCell ref="N134:P134"/>
    <mergeCell ref="Q134:U134"/>
    <mergeCell ref="A133:G133"/>
    <mergeCell ref="H133:J133"/>
    <mergeCell ref="K133:M133"/>
    <mergeCell ref="N133:P133"/>
    <mergeCell ref="Q133:U133"/>
    <mergeCell ref="A132:G132"/>
    <mergeCell ref="H132:J132"/>
    <mergeCell ref="K132:M132"/>
    <mergeCell ref="N132:P132"/>
    <mergeCell ref="Q132:U132"/>
    <mergeCell ref="A131:G131"/>
    <mergeCell ref="H131:J131"/>
    <mergeCell ref="K131:M131"/>
    <mergeCell ref="N131:P131"/>
    <mergeCell ref="Q131:U131"/>
    <mergeCell ref="C130:D130"/>
    <mergeCell ref="F130:G130"/>
    <mergeCell ref="H130:J130"/>
    <mergeCell ref="K130:M130"/>
    <mergeCell ref="N130:P130"/>
    <mergeCell ref="Q130:U130"/>
    <mergeCell ref="A129:G129"/>
    <mergeCell ref="H129:J129"/>
    <mergeCell ref="K129:M129"/>
    <mergeCell ref="N129:P129"/>
    <mergeCell ref="Q129:U129"/>
    <mergeCell ref="A128:G128"/>
    <mergeCell ref="H128:J128"/>
    <mergeCell ref="K128:M128"/>
    <mergeCell ref="N128:P128"/>
    <mergeCell ref="Q128:U128"/>
    <mergeCell ref="A127:G127"/>
    <mergeCell ref="H127:J127"/>
    <mergeCell ref="K127:M127"/>
    <mergeCell ref="N127:P127"/>
    <mergeCell ref="Q127:U127"/>
    <mergeCell ref="A126:G126"/>
    <mergeCell ref="H126:J126"/>
    <mergeCell ref="K126:M126"/>
    <mergeCell ref="N126:P126"/>
    <mergeCell ref="Q126:U126"/>
    <mergeCell ref="C125:D125"/>
    <mergeCell ref="F125:G125"/>
    <mergeCell ref="H125:J125"/>
    <mergeCell ref="K125:M125"/>
    <mergeCell ref="N125:P125"/>
    <mergeCell ref="Q125:U125"/>
    <mergeCell ref="A124:G124"/>
    <mergeCell ref="H124:J124"/>
    <mergeCell ref="K124:M124"/>
    <mergeCell ref="N124:P124"/>
    <mergeCell ref="Q124:U124"/>
    <mergeCell ref="A123:G123"/>
    <mergeCell ref="H123:J123"/>
    <mergeCell ref="K123:M123"/>
    <mergeCell ref="N123:P123"/>
    <mergeCell ref="Q123:U123"/>
    <mergeCell ref="A122:G122"/>
    <mergeCell ref="H122:J122"/>
    <mergeCell ref="K122:M122"/>
    <mergeCell ref="N122:P122"/>
    <mergeCell ref="Q122:U122"/>
    <mergeCell ref="C121:D121"/>
    <mergeCell ref="F121:G121"/>
    <mergeCell ref="H121:J121"/>
    <mergeCell ref="K121:M121"/>
    <mergeCell ref="N121:P121"/>
    <mergeCell ref="Q121:U121"/>
    <mergeCell ref="A120:G120"/>
    <mergeCell ref="H120:J120"/>
    <mergeCell ref="K120:M120"/>
    <mergeCell ref="N120:P120"/>
    <mergeCell ref="Q120:U120"/>
    <mergeCell ref="A119:G119"/>
    <mergeCell ref="H119:J119"/>
    <mergeCell ref="K119:M119"/>
    <mergeCell ref="N119:P119"/>
    <mergeCell ref="Q119:U119"/>
    <mergeCell ref="A118:G118"/>
    <mergeCell ref="H118:J118"/>
    <mergeCell ref="K118:M118"/>
    <mergeCell ref="N118:P118"/>
    <mergeCell ref="Q118:U118"/>
    <mergeCell ref="A117:G117"/>
    <mergeCell ref="H117:J117"/>
    <mergeCell ref="K117:M117"/>
    <mergeCell ref="N117:P117"/>
    <mergeCell ref="Q117:U117"/>
    <mergeCell ref="A116:G116"/>
    <mergeCell ref="H116:J116"/>
    <mergeCell ref="K116:M116"/>
    <mergeCell ref="N116:P116"/>
    <mergeCell ref="Q116:U116"/>
    <mergeCell ref="C115:D115"/>
    <mergeCell ref="F115:G115"/>
    <mergeCell ref="H115:J115"/>
    <mergeCell ref="K115:M115"/>
    <mergeCell ref="N115:P115"/>
    <mergeCell ref="Q115:U115"/>
    <mergeCell ref="A114:G114"/>
    <mergeCell ref="H114:J114"/>
    <mergeCell ref="K114:M114"/>
    <mergeCell ref="N114:P114"/>
    <mergeCell ref="Q114:U114"/>
    <mergeCell ref="A113:G113"/>
    <mergeCell ref="H113:J113"/>
    <mergeCell ref="K113:M113"/>
    <mergeCell ref="N113:P113"/>
    <mergeCell ref="Q113:U113"/>
    <mergeCell ref="C112:D112"/>
    <mergeCell ref="F112:G112"/>
    <mergeCell ref="H112:J112"/>
    <mergeCell ref="K112:M112"/>
    <mergeCell ref="N112:P112"/>
    <mergeCell ref="Q112:U112"/>
    <mergeCell ref="A111:G111"/>
    <mergeCell ref="H111:J111"/>
    <mergeCell ref="K111:M111"/>
    <mergeCell ref="N111:P111"/>
    <mergeCell ref="Q111:U111"/>
    <mergeCell ref="A110:G110"/>
    <mergeCell ref="H110:J110"/>
    <mergeCell ref="K110:M110"/>
    <mergeCell ref="N110:P110"/>
    <mergeCell ref="Q110:U110"/>
    <mergeCell ref="A109:G109"/>
    <mergeCell ref="H109:J109"/>
    <mergeCell ref="K109:M109"/>
    <mergeCell ref="N109:P109"/>
    <mergeCell ref="Q109:U109"/>
    <mergeCell ref="A108:G108"/>
    <mergeCell ref="H108:J108"/>
    <mergeCell ref="K108:M108"/>
    <mergeCell ref="N108:P108"/>
    <mergeCell ref="Q108:U108"/>
    <mergeCell ref="C107:D107"/>
    <mergeCell ref="F107:G107"/>
    <mergeCell ref="H107:J107"/>
    <mergeCell ref="K107:M107"/>
    <mergeCell ref="N107:P107"/>
    <mergeCell ref="Q107:U107"/>
    <mergeCell ref="A106:G106"/>
    <mergeCell ref="H106:J106"/>
    <mergeCell ref="K106:M106"/>
    <mergeCell ref="N106:P106"/>
    <mergeCell ref="Q106:U106"/>
    <mergeCell ref="A105:G105"/>
    <mergeCell ref="H105:J105"/>
    <mergeCell ref="K105:M105"/>
    <mergeCell ref="N105:P105"/>
    <mergeCell ref="Q105:U105"/>
    <mergeCell ref="C104:D104"/>
    <mergeCell ref="F104:G104"/>
    <mergeCell ref="H104:J104"/>
    <mergeCell ref="K104:M104"/>
    <mergeCell ref="N104:P104"/>
    <mergeCell ref="Q104:U104"/>
    <mergeCell ref="A103:G103"/>
    <mergeCell ref="H103:J103"/>
    <mergeCell ref="K103:M103"/>
    <mergeCell ref="N103:P103"/>
    <mergeCell ref="Q103:U103"/>
    <mergeCell ref="A102:G102"/>
    <mergeCell ref="H102:J102"/>
    <mergeCell ref="K102:M102"/>
    <mergeCell ref="N102:P102"/>
    <mergeCell ref="Q102:U102"/>
    <mergeCell ref="A101:G101"/>
    <mergeCell ref="H101:J101"/>
    <mergeCell ref="K101:M101"/>
    <mergeCell ref="N101:P101"/>
    <mergeCell ref="Q101:U101"/>
    <mergeCell ref="A100:G100"/>
    <mergeCell ref="H100:J100"/>
    <mergeCell ref="K100:M100"/>
    <mergeCell ref="N100:P100"/>
    <mergeCell ref="Q100:U100"/>
    <mergeCell ref="C99:D99"/>
    <mergeCell ref="F99:G99"/>
    <mergeCell ref="H99:J99"/>
    <mergeCell ref="K99:M99"/>
    <mergeCell ref="N99:P99"/>
    <mergeCell ref="Q99:U99"/>
    <mergeCell ref="A98:G98"/>
    <mergeCell ref="H98:J98"/>
    <mergeCell ref="K98:M98"/>
    <mergeCell ref="N98:P98"/>
    <mergeCell ref="Q98:U98"/>
    <mergeCell ref="C97:D97"/>
    <mergeCell ref="F97:G97"/>
    <mergeCell ref="H97:J97"/>
    <mergeCell ref="K97:M97"/>
    <mergeCell ref="N97:P97"/>
    <mergeCell ref="Q97:U97"/>
    <mergeCell ref="A96:G96"/>
    <mergeCell ref="H96:J96"/>
    <mergeCell ref="K96:M96"/>
    <mergeCell ref="N96:P96"/>
    <mergeCell ref="Q96:U96"/>
    <mergeCell ref="C95:D95"/>
    <mergeCell ref="F95:G95"/>
    <mergeCell ref="H95:J95"/>
    <mergeCell ref="K95:M95"/>
    <mergeCell ref="N95:P95"/>
    <mergeCell ref="Q95:U95"/>
    <mergeCell ref="A94:G94"/>
    <mergeCell ref="H94:J94"/>
    <mergeCell ref="K94:M94"/>
    <mergeCell ref="N94:P94"/>
    <mergeCell ref="Q94:U94"/>
    <mergeCell ref="A93:G93"/>
    <mergeCell ref="H93:J93"/>
    <mergeCell ref="K93:M93"/>
    <mergeCell ref="N93:P93"/>
    <mergeCell ref="Q93:U93"/>
    <mergeCell ref="A92:G92"/>
    <mergeCell ref="H92:J92"/>
    <mergeCell ref="K92:M92"/>
    <mergeCell ref="N92:P92"/>
    <mergeCell ref="Q92:U92"/>
    <mergeCell ref="A91:G91"/>
    <mergeCell ref="H91:J91"/>
    <mergeCell ref="K91:M91"/>
    <mergeCell ref="N91:P91"/>
    <mergeCell ref="Q91:U91"/>
    <mergeCell ref="A90:G90"/>
    <mergeCell ref="H90:J90"/>
    <mergeCell ref="K90:M90"/>
    <mergeCell ref="N90:P90"/>
    <mergeCell ref="Q90:U90"/>
    <mergeCell ref="C89:D89"/>
    <mergeCell ref="F89:G89"/>
    <mergeCell ref="H89:J89"/>
    <mergeCell ref="K89:M89"/>
    <mergeCell ref="N89:P89"/>
    <mergeCell ref="Q89:U89"/>
    <mergeCell ref="A88:G88"/>
    <mergeCell ref="H88:J88"/>
    <mergeCell ref="K88:M88"/>
    <mergeCell ref="N88:P88"/>
    <mergeCell ref="Q88:U88"/>
    <mergeCell ref="C87:D87"/>
    <mergeCell ref="F87:G87"/>
    <mergeCell ref="H87:J87"/>
    <mergeCell ref="K87:M87"/>
    <mergeCell ref="N87:P87"/>
    <mergeCell ref="Q87:U87"/>
    <mergeCell ref="A86:G86"/>
    <mergeCell ref="H86:J86"/>
    <mergeCell ref="K86:M86"/>
    <mergeCell ref="N86:P86"/>
    <mergeCell ref="Q86:U86"/>
    <mergeCell ref="C85:D85"/>
    <mergeCell ref="F85:G85"/>
    <mergeCell ref="H85:J85"/>
    <mergeCell ref="K85:M85"/>
    <mergeCell ref="N85:P85"/>
    <mergeCell ref="Q85:U85"/>
    <mergeCell ref="A84:G84"/>
    <mergeCell ref="H84:J84"/>
    <mergeCell ref="K84:M84"/>
    <mergeCell ref="N84:P84"/>
    <mergeCell ref="Q84:U84"/>
    <mergeCell ref="A83:G83"/>
    <mergeCell ref="H83:J83"/>
    <mergeCell ref="K83:M83"/>
    <mergeCell ref="N83:P83"/>
    <mergeCell ref="Q83:U83"/>
    <mergeCell ref="A82:G82"/>
    <mergeCell ref="H82:J82"/>
    <mergeCell ref="K82:M82"/>
    <mergeCell ref="N82:P82"/>
    <mergeCell ref="Q82:U82"/>
    <mergeCell ref="A81:G81"/>
    <mergeCell ref="H81:J81"/>
    <mergeCell ref="K81:M81"/>
    <mergeCell ref="N81:P81"/>
    <mergeCell ref="Q81:U81"/>
    <mergeCell ref="A80:G80"/>
    <mergeCell ref="H80:J80"/>
    <mergeCell ref="K80:M80"/>
    <mergeCell ref="N80:P80"/>
    <mergeCell ref="Q80:U80"/>
    <mergeCell ref="C79:D79"/>
    <mergeCell ref="F79:G79"/>
    <mergeCell ref="H79:J79"/>
    <mergeCell ref="K79:M79"/>
    <mergeCell ref="N79:P79"/>
    <mergeCell ref="Q79:U79"/>
    <mergeCell ref="A78:G78"/>
    <mergeCell ref="H78:J78"/>
    <mergeCell ref="K78:M78"/>
    <mergeCell ref="N78:P78"/>
    <mergeCell ref="Q78:U78"/>
    <mergeCell ref="A77:G77"/>
    <mergeCell ref="H77:J77"/>
    <mergeCell ref="K77:M77"/>
    <mergeCell ref="N77:P77"/>
    <mergeCell ref="Q77:U77"/>
    <mergeCell ref="A76:G76"/>
    <mergeCell ref="H76:J76"/>
    <mergeCell ref="K76:M76"/>
    <mergeCell ref="N76:P76"/>
    <mergeCell ref="Q76:U76"/>
    <mergeCell ref="C75:D75"/>
    <mergeCell ref="F75:G75"/>
    <mergeCell ref="H75:J75"/>
    <mergeCell ref="K75:M75"/>
    <mergeCell ref="N75:P75"/>
    <mergeCell ref="Q75:U75"/>
    <mergeCell ref="A74:G74"/>
    <mergeCell ref="H74:J74"/>
    <mergeCell ref="K74:M74"/>
    <mergeCell ref="N74:P74"/>
    <mergeCell ref="Q74:U74"/>
    <mergeCell ref="C73:D73"/>
    <mergeCell ref="F73:G73"/>
    <mergeCell ref="H73:J73"/>
    <mergeCell ref="K73:M73"/>
    <mergeCell ref="N73:P73"/>
    <mergeCell ref="Q73:U73"/>
    <mergeCell ref="A72:G72"/>
    <mergeCell ref="H72:J72"/>
    <mergeCell ref="K72:M72"/>
    <mergeCell ref="N72:P72"/>
    <mergeCell ref="Q72:U72"/>
    <mergeCell ref="C71:D71"/>
    <mergeCell ref="F71:G71"/>
    <mergeCell ref="H71:J71"/>
    <mergeCell ref="K71:M71"/>
    <mergeCell ref="N71:P71"/>
    <mergeCell ref="Q71:U71"/>
    <mergeCell ref="A70:G70"/>
    <mergeCell ref="H70:J70"/>
    <mergeCell ref="K70:M70"/>
    <mergeCell ref="N70:P70"/>
    <mergeCell ref="Q70:U70"/>
    <mergeCell ref="C69:D69"/>
    <mergeCell ref="F69:G69"/>
    <mergeCell ref="H69:J69"/>
    <mergeCell ref="K69:M69"/>
    <mergeCell ref="N69:P69"/>
    <mergeCell ref="Q69:U69"/>
    <mergeCell ref="A68:G68"/>
    <mergeCell ref="H68:J68"/>
    <mergeCell ref="K68:M68"/>
    <mergeCell ref="N68:P68"/>
    <mergeCell ref="Q68:U68"/>
    <mergeCell ref="C67:D67"/>
    <mergeCell ref="F67:G67"/>
    <mergeCell ref="H67:J67"/>
    <mergeCell ref="K67:M67"/>
    <mergeCell ref="N67:P67"/>
    <mergeCell ref="Q67:U67"/>
    <mergeCell ref="A66:G66"/>
    <mergeCell ref="H66:J66"/>
    <mergeCell ref="K66:M66"/>
    <mergeCell ref="N66:P66"/>
    <mergeCell ref="Q66:U66"/>
    <mergeCell ref="A65:G65"/>
    <mergeCell ref="H65:J65"/>
    <mergeCell ref="K65:M65"/>
    <mergeCell ref="N65:P65"/>
    <mergeCell ref="Q65:U65"/>
    <mergeCell ref="A64:G64"/>
    <mergeCell ref="H64:J64"/>
    <mergeCell ref="K64:M64"/>
    <mergeCell ref="N64:P64"/>
    <mergeCell ref="Q64:U64"/>
    <mergeCell ref="A63:G63"/>
    <mergeCell ref="H63:J63"/>
    <mergeCell ref="K63:M63"/>
    <mergeCell ref="N63:P63"/>
    <mergeCell ref="Q63:U63"/>
    <mergeCell ref="C62:D62"/>
    <mergeCell ref="F62:G62"/>
    <mergeCell ref="H62:J62"/>
    <mergeCell ref="K62:M62"/>
    <mergeCell ref="N62:P62"/>
    <mergeCell ref="Q62:U62"/>
    <mergeCell ref="A61:G61"/>
    <mergeCell ref="H61:J61"/>
    <mergeCell ref="K61:M61"/>
    <mergeCell ref="N61:P61"/>
    <mergeCell ref="Q61:U61"/>
    <mergeCell ref="A60:G60"/>
    <mergeCell ref="H60:J60"/>
    <mergeCell ref="K60:M60"/>
    <mergeCell ref="N60:P60"/>
    <mergeCell ref="Q60:U60"/>
    <mergeCell ref="A59:G59"/>
    <mergeCell ref="H59:J59"/>
    <mergeCell ref="K59:M59"/>
    <mergeCell ref="N59:P59"/>
    <mergeCell ref="Q59:U59"/>
    <mergeCell ref="A58:G58"/>
    <mergeCell ref="H58:J58"/>
    <mergeCell ref="K58:M58"/>
    <mergeCell ref="N58:P58"/>
    <mergeCell ref="Q58:U58"/>
    <mergeCell ref="C57:D57"/>
    <mergeCell ref="F57:G57"/>
    <mergeCell ref="H57:J57"/>
    <mergeCell ref="K57:M57"/>
    <mergeCell ref="N57:P57"/>
    <mergeCell ref="Q57:U57"/>
    <mergeCell ref="A56:G56"/>
    <mergeCell ref="H56:J56"/>
    <mergeCell ref="K56:M56"/>
    <mergeCell ref="N56:P56"/>
    <mergeCell ref="Q56:U56"/>
    <mergeCell ref="A55:G55"/>
    <mergeCell ref="H55:J55"/>
    <mergeCell ref="K55:M55"/>
    <mergeCell ref="N55:P55"/>
    <mergeCell ref="Q55:U55"/>
    <mergeCell ref="A54:G54"/>
    <mergeCell ref="H54:J54"/>
    <mergeCell ref="K54:M54"/>
    <mergeCell ref="N54:P54"/>
    <mergeCell ref="Q54:U54"/>
    <mergeCell ref="A53:G53"/>
    <mergeCell ref="H53:J53"/>
    <mergeCell ref="K53:M53"/>
    <mergeCell ref="N53:P53"/>
    <mergeCell ref="Q53:U53"/>
    <mergeCell ref="C52:D52"/>
    <mergeCell ref="F52:G52"/>
    <mergeCell ref="H52:J52"/>
    <mergeCell ref="K52:M52"/>
    <mergeCell ref="N52:P52"/>
    <mergeCell ref="Q52:U52"/>
    <mergeCell ref="A51:G51"/>
    <mergeCell ref="H51:J51"/>
    <mergeCell ref="K51:M51"/>
    <mergeCell ref="N51:P51"/>
    <mergeCell ref="Q51:U51"/>
    <mergeCell ref="A50:G50"/>
    <mergeCell ref="H50:J50"/>
    <mergeCell ref="K50:M50"/>
    <mergeCell ref="N50:P50"/>
    <mergeCell ref="Q50:U50"/>
    <mergeCell ref="C49:D49"/>
    <mergeCell ref="F49:G49"/>
    <mergeCell ref="H49:J49"/>
    <mergeCell ref="K49:M49"/>
    <mergeCell ref="N49:P49"/>
    <mergeCell ref="Q49:U49"/>
    <mergeCell ref="A48:G48"/>
    <mergeCell ref="H48:J48"/>
    <mergeCell ref="K48:M48"/>
    <mergeCell ref="N48:P48"/>
    <mergeCell ref="Q48:U48"/>
    <mergeCell ref="C47:D47"/>
    <mergeCell ref="F47:G47"/>
    <mergeCell ref="H47:J47"/>
    <mergeCell ref="K47:M47"/>
    <mergeCell ref="N47:P47"/>
    <mergeCell ref="Q47:U47"/>
    <mergeCell ref="A46:G46"/>
    <mergeCell ref="H46:J46"/>
    <mergeCell ref="K46:M46"/>
    <mergeCell ref="N46:P46"/>
    <mergeCell ref="Q46:U46"/>
    <mergeCell ref="C45:D45"/>
    <mergeCell ref="F45:G45"/>
    <mergeCell ref="H45:J45"/>
    <mergeCell ref="K45:M45"/>
    <mergeCell ref="N45:P45"/>
    <mergeCell ref="Q45:U45"/>
    <mergeCell ref="A44:G44"/>
    <mergeCell ref="H44:J44"/>
    <mergeCell ref="K44:M44"/>
    <mergeCell ref="N44:P44"/>
    <mergeCell ref="Q44:U44"/>
    <mergeCell ref="A43:G43"/>
    <mergeCell ref="H43:J43"/>
    <mergeCell ref="K43:M43"/>
    <mergeCell ref="N43:P43"/>
    <mergeCell ref="Q43:U43"/>
    <mergeCell ref="C42:D42"/>
    <mergeCell ref="F42:G42"/>
    <mergeCell ref="H42:J42"/>
    <mergeCell ref="K42:M42"/>
    <mergeCell ref="N42:P42"/>
    <mergeCell ref="Q42:U42"/>
    <mergeCell ref="A41:G41"/>
    <mergeCell ref="H41:J41"/>
    <mergeCell ref="K41:M41"/>
    <mergeCell ref="N41:P41"/>
    <mergeCell ref="Q41:U41"/>
    <mergeCell ref="C40:D40"/>
    <mergeCell ref="F40:G40"/>
    <mergeCell ref="H40:J40"/>
    <mergeCell ref="K40:M40"/>
    <mergeCell ref="N40:P40"/>
    <mergeCell ref="Q40:U40"/>
    <mergeCell ref="A39:G39"/>
    <mergeCell ref="H39:J39"/>
    <mergeCell ref="K39:M39"/>
    <mergeCell ref="N39:P39"/>
    <mergeCell ref="Q39:U39"/>
    <mergeCell ref="C38:D38"/>
    <mergeCell ref="F38:G38"/>
    <mergeCell ref="H38:J38"/>
    <mergeCell ref="K38:M38"/>
    <mergeCell ref="N38:P38"/>
    <mergeCell ref="Q38:U38"/>
    <mergeCell ref="A37:G37"/>
    <mergeCell ref="H37:J37"/>
    <mergeCell ref="K37:M37"/>
    <mergeCell ref="N37:P37"/>
    <mergeCell ref="Q37:U37"/>
    <mergeCell ref="A36:G36"/>
    <mergeCell ref="H36:J36"/>
    <mergeCell ref="K36:M36"/>
    <mergeCell ref="N36:P36"/>
    <mergeCell ref="Q36:U36"/>
    <mergeCell ref="A35:G35"/>
    <mergeCell ref="H35:J35"/>
    <mergeCell ref="K35:M35"/>
    <mergeCell ref="N35:P35"/>
    <mergeCell ref="Q35:U35"/>
    <mergeCell ref="A34:G34"/>
    <mergeCell ref="H34:J34"/>
    <mergeCell ref="K34:M34"/>
    <mergeCell ref="N34:P34"/>
    <mergeCell ref="Q34:U34"/>
    <mergeCell ref="C33:D33"/>
    <mergeCell ref="F33:G33"/>
    <mergeCell ref="H33:J33"/>
    <mergeCell ref="K33:M33"/>
    <mergeCell ref="N33:P33"/>
    <mergeCell ref="Q33:U33"/>
    <mergeCell ref="A32:G32"/>
    <mergeCell ref="H32:J32"/>
    <mergeCell ref="K32:M32"/>
    <mergeCell ref="N32:P32"/>
    <mergeCell ref="Q32:U32"/>
    <mergeCell ref="C31:D31"/>
    <mergeCell ref="F31:G31"/>
    <mergeCell ref="H31:J31"/>
    <mergeCell ref="K31:M31"/>
    <mergeCell ref="N31:P31"/>
    <mergeCell ref="Q31:U31"/>
    <mergeCell ref="A30:G30"/>
    <mergeCell ref="H30:J30"/>
    <mergeCell ref="K30:M30"/>
    <mergeCell ref="N30:P30"/>
    <mergeCell ref="Q30:U30"/>
    <mergeCell ref="A29:G29"/>
    <mergeCell ref="H29:J29"/>
    <mergeCell ref="K29:M29"/>
    <mergeCell ref="N29:P29"/>
    <mergeCell ref="Q29:U29"/>
    <mergeCell ref="A28:G28"/>
    <mergeCell ref="H28:J28"/>
    <mergeCell ref="K28:M28"/>
    <mergeCell ref="N28:P28"/>
    <mergeCell ref="Q28:U28"/>
    <mergeCell ref="A27:G27"/>
    <mergeCell ref="H27:J27"/>
    <mergeCell ref="K27:M27"/>
    <mergeCell ref="N27:P27"/>
    <mergeCell ref="Q27:U27"/>
    <mergeCell ref="C26:D26"/>
    <mergeCell ref="F26:G26"/>
    <mergeCell ref="H26:J26"/>
    <mergeCell ref="K26:M26"/>
    <mergeCell ref="N26:P26"/>
    <mergeCell ref="Q26:U26"/>
    <mergeCell ref="A25:G25"/>
    <mergeCell ref="H25:J25"/>
    <mergeCell ref="K25:M25"/>
    <mergeCell ref="N25:P25"/>
    <mergeCell ref="Q25:U25"/>
    <mergeCell ref="C24:D24"/>
    <mergeCell ref="F24:G24"/>
    <mergeCell ref="H24:J24"/>
    <mergeCell ref="K24:M24"/>
    <mergeCell ref="N24:P24"/>
    <mergeCell ref="Q24:U24"/>
    <mergeCell ref="A23:G23"/>
    <mergeCell ref="H23:J23"/>
    <mergeCell ref="K23:M23"/>
    <mergeCell ref="N23:P23"/>
    <mergeCell ref="Q23:U23"/>
    <mergeCell ref="A22:G22"/>
    <mergeCell ref="H22:J22"/>
    <mergeCell ref="K22:M22"/>
    <mergeCell ref="N22:P22"/>
    <mergeCell ref="Q22:U22"/>
    <mergeCell ref="A21:G21"/>
    <mergeCell ref="H21:J21"/>
    <mergeCell ref="K21:M21"/>
    <mergeCell ref="N21:P21"/>
    <mergeCell ref="Q21:U21"/>
    <mergeCell ref="A20:G20"/>
    <mergeCell ref="H20:J20"/>
    <mergeCell ref="K20:M20"/>
    <mergeCell ref="N20:P20"/>
    <mergeCell ref="Q20:U20"/>
    <mergeCell ref="A19:G19"/>
    <mergeCell ref="H19:J19"/>
    <mergeCell ref="K19:M19"/>
    <mergeCell ref="N19:P19"/>
    <mergeCell ref="Q19:U19"/>
    <mergeCell ref="A18:G18"/>
    <mergeCell ref="H18:J18"/>
    <mergeCell ref="K18:M18"/>
    <mergeCell ref="N18:P18"/>
    <mergeCell ref="Q18:U18"/>
    <mergeCell ref="C17:D17"/>
    <mergeCell ref="F17:G17"/>
    <mergeCell ref="H17:J17"/>
    <mergeCell ref="K17:M17"/>
    <mergeCell ref="N17:P17"/>
    <mergeCell ref="Q17:U17"/>
    <mergeCell ref="H14:J16"/>
    <mergeCell ref="K14:M16"/>
    <mergeCell ref="N14:U14"/>
    <mergeCell ref="N15:P16"/>
    <mergeCell ref="Q15:U16"/>
    <mergeCell ref="A10:U10"/>
    <mergeCell ref="A11:U11"/>
    <mergeCell ref="A12:U12"/>
    <mergeCell ref="A13:U13"/>
    <mergeCell ref="A14:E14"/>
    <mergeCell ref="A15:A16"/>
    <mergeCell ref="B15:B16"/>
    <mergeCell ref="C15:D16"/>
    <mergeCell ref="E15:E16"/>
    <mergeCell ref="F14:G16"/>
    <mergeCell ref="A8:C8"/>
    <mergeCell ref="D8:T8"/>
    <mergeCell ref="A9:H9"/>
    <mergeCell ref="I9:S9"/>
    <mergeCell ref="T9:U9"/>
    <mergeCell ref="A6:I6"/>
    <mergeCell ref="J6:T6"/>
    <mergeCell ref="A7:F7"/>
    <mergeCell ref="G7:T7"/>
    <mergeCell ref="A4:T4"/>
    <mergeCell ref="A5:T5"/>
    <mergeCell ref="A1:S1"/>
    <mergeCell ref="T1:U1"/>
    <mergeCell ref="A2:U2"/>
    <mergeCell ref="A3:T3"/>
  </mergeCells>
  <printOptions/>
  <pageMargins left="0.7480314960629921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Валентиновна Шестакова</dc:creator>
  <cp:keywords/>
  <dc:description/>
  <cp:lastModifiedBy>Валентина Валентиновна Шестакова</cp:lastModifiedBy>
  <dcterms:created xsi:type="dcterms:W3CDTF">2019-07-29T05:37:51Z</dcterms:created>
  <dcterms:modified xsi:type="dcterms:W3CDTF">2019-07-29T05:37:51Z</dcterms:modified>
  <cp:category/>
  <cp:version/>
  <cp:contentType/>
  <cp:contentStatus/>
</cp:coreProperties>
</file>